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ibel.rodriguez\Desktop\"/>
    </mc:Choice>
  </mc:AlternateContent>
  <xr:revisionPtr revIDLastSave="0" documentId="8_{62BE4C19-002F-491F-80AE-94E211C22343}" xr6:coauthVersionLast="47" xr6:coauthVersionMax="47" xr10:uidLastSave="{00000000-0000-0000-0000-000000000000}"/>
  <bookViews>
    <workbookView xWindow="-120" yWindow="-120" windowWidth="29040" windowHeight="15840" xr2:uid="{E9A88D7C-F873-4AD4-ADB6-3107079683C1}"/>
  </bookViews>
  <sheets>
    <sheet name="EJECUCION PRESUPUESTARIA 2021 -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'EJECUCION PRESUPUESTARIA 2021 -'!$A$1:$R$371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1" i="1" l="1"/>
  <c r="N368" i="1"/>
  <c r="N365" i="1"/>
  <c r="N361" i="1" s="1"/>
  <c r="N362" i="1"/>
  <c r="N357" i="1"/>
  <c r="N349" i="1"/>
  <c r="N339" i="1"/>
  <c r="N314" i="1"/>
  <c r="N304" i="1"/>
  <c r="N298" i="1"/>
  <c r="C128" i="1" l="1"/>
  <c r="E367" i="1"/>
  <c r="E364" i="1"/>
  <c r="E361" i="1"/>
  <c r="E360" i="1" s="1"/>
  <c r="E356" i="1"/>
  <c r="E353" i="1"/>
  <c r="E348" i="1"/>
  <c r="E338" i="1"/>
  <c r="E313" i="1"/>
  <c r="E303" i="1"/>
  <c r="E297" i="1"/>
  <c r="C367" i="1"/>
  <c r="C364" i="1"/>
  <c r="C361" i="1"/>
  <c r="C356" i="1"/>
  <c r="C353" i="1"/>
  <c r="C348" i="1"/>
  <c r="C338" i="1"/>
  <c r="C323" i="1"/>
  <c r="C313" i="1"/>
  <c r="C303" i="1"/>
  <c r="C297" i="1"/>
  <c r="H338" i="1"/>
  <c r="G338" i="1"/>
  <c r="G324" i="1"/>
  <c r="G323" i="1" s="1"/>
  <c r="M323" i="1"/>
  <c r="L323" i="1"/>
  <c r="K323" i="1"/>
  <c r="J323" i="1"/>
  <c r="I323" i="1"/>
  <c r="H323" i="1"/>
  <c r="M313" i="1"/>
  <c r="L313" i="1"/>
  <c r="K313" i="1"/>
  <c r="J313" i="1"/>
  <c r="I313" i="1"/>
  <c r="H313" i="1"/>
  <c r="G313" i="1"/>
  <c r="M303" i="1"/>
  <c r="L303" i="1"/>
  <c r="K303" i="1"/>
  <c r="J303" i="1"/>
  <c r="I303" i="1"/>
  <c r="H303" i="1"/>
  <c r="G303" i="1"/>
  <c r="M297" i="1"/>
  <c r="L297" i="1"/>
  <c r="K297" i="1"/>
  <c r="J297" i="1"/>
  <c r="I297" i="1"/>
  <c r="H297" i="1"/>
  <c r="G297" i="1"/>
  <c r="C294" i="1"/>
  <c r="C287" i="1" s="1"/>
  <c r="C291" i="1"/>
  <c r="C288" i="1"/>
  <c r="C283" i="1"/>
  <c r="C280" i="1"/>
  <c r="C275" i="1"/>
  <c r="C265" i="1"/>
  <c r="C250" i="1"/>
  <c r="C240" i="1"/>
  <c r="C230" i="1"/>
  <c r="C224" i="1"/>
  <c r="M270" i="1"/>
  <c r="M266" i="1"/>
  <c r="R265" i="1"/>
  <c r="Q265" i="1"/>
  <c r="O265" i="1"/>
  <c r="N265" i="1"/>
  <c r="L265" i="1"/>
  <c r="K265" i="1"/>
  <c r="J265" i="1"/>
  <c r="I265" i="1"/>
  <c r="H265" i="1"/>
  <c r="G265" i="1"/>
  <c r="M249" i="1"/>
  <c r="M247" i="1"/>
  <c r="I247" i="1"/>
  <c r="I240" i="1" s="1"/>
  <c r="M246" i="1"/>
  <c r="M245" i="1"/>
  <c r="M244" i="1"/>
  <c r="M242" i="1"/>
  <c r="M241" i="1"/>
  <c r="R240" i="1"/>
  <c r="Q240" i="1"/>
  <c r="P240" i="1"/>
  <c r="O240" i="1"/>
  <c r="N240" i="1"/>
  <c r="L240" i="1"/>
  <c r="K240" i="1"/>
  <c r="J240" i="1"/>
  <c r="H240" i="1"/>
  <c r="G240" i="1"/>
  <c r="M238" i="1"/>
  <c r="M237" i="1"/>
  <c r="I237" i="1"/>
  <c r="I230" i="1" s="1"/>
  <c r="M236" i="1"/>
  <c r="M235" i="1"/>
  <c r="M234" i="1"/>
  <c r="M233" i="1"/>
  <c r="M232" i="1"/>
  <c r="M231" i="1"/>
  <c r="R230" i="1"/>
  <c r="Q230" i="1"/>
  <c r="P230" i="1"/>
  <c r="O230" i="1"/>
  <c r="N230" i="1"/>
  <c r="L230" i="1"/>
  <c r="K230" i="1"/>
  <c r="J230" i="1"/>
  <c r="H230" i="1"/>
  <c r="G230" i="1"/>
  <c r="M229" i="1"/>
  <c r="M228" i="1"/>
  <c r="M227" i="1"/>
  <c r="R226" i="1"/>
  <c r="R224" i="1" s="1"/>
  <c r="M226" i="1"/>
  <c r="M225" i="1"/>
  <c r="Q224" i="1"/>
  <c r="P224" i="1"/>
  <c r="O224" i="1"/>
  <c r="N224" i="1"/>
  <c r="L224" i="1"/>
  <c r="K224" i="1"/>
  <c r="J224" i="1"/>
  <c r="I224" i="1"/>
  <c r="H224" i="1"/>
  <c r="G224" i="1"/>
  <c r="C360" i="1" l="1"/>
  <c r="P296" i="1"/>
  <c r="M265" i="1"/>
  <c r="M230" i="1"/>
  <c r="M224" i="1"/>
  <c r="M240" i="1"/>
  <c r="Q296" i="1"/>
  <c r="O296" i="1"/>
  <c r="R296" i="1"/>
  <c r="O203" i="1"/>
  <c r="O202" i="1" s="1"/>
  <c r="L203" i="1"/>
  <c r="Q202" i="1"/>
  <c r="P202" i="1"/>
  <c r="N202" i="1"/>
  <c r="L202" i="1"/>
  <c r="I202" i="1"/>
  <c r="N193" i="1"/>
  <c r="L193" i="1"/>
  <c r="L192" i="1" s="1"/>
  <c r="G193" i="1"/>
  <c r="G192" i="1" s="1"/>
  <c r="R192" i="1"/>
  <c r="Q192" i="1"/>
  <c r="P192" i="1"/>
  <c r="O192" i="1"/>
  <c r="N192" i="1"/>
  <c r="M192" i="1"/>
  <c r="K192" i="1"/>
  <c r="I192" i="1"/>
  <c r="R184" i="1"/>
  <c r="Q184" i="1"/>
  <c r="P184" i="1"/>
  <c r="O184" i="1"/>
  <c r="N184" i="1"/>
  <c r="M184" i="1"/>
  <c r="L184" i="1"/>
  <c r="K184" i="1"/>
  <c r="H184" i="1"/>
  <c r="G177" i="1"/>
  <c r="G176" i="1" s="1"/>
  <c r="R176" i="1"/>
  <c r="Q176" i="1"/>
  <c r="P176" i="1"/>
  <c r="O176" i="1"/>
  <c r="N176" i="1"/>
  <c r="M176" i="1"/>
  <c r="L176" i="1"/>
  <c r="K176" i="1"/>
  <c r="O175" i="1"/>
  <c r="N175" i="1"/>
  <c r="N166" i="1" s="1"/>
  <c r="L175" i="1"/>
  <c r="G175" i="1"/>
  <c r="O173" i="1"/>
  <c r="L173" i="1"/>
  <c r="G173" i="1"/>
  <c r="R172" i="1"/>
  <c r="R166" i="1" s="1"/>
  <c r="O172" i="1"/>
  <c r="L172" i="1"/>
  <c r="G172" i="1"/>
  <c r="O171" i="1"/>
  <c r="L171" i="1"/>
  <c r="G171" i="1"/>
  <c r="O170" i="1"/>
  <c r="L170" i="1"/>
  <c r="G170" i="1"/>
  <c r="O169" i="1"/>
  <c r="L169" i="1"/>
  <c r="G169" i="1"/>
  <c r="L168" i="1"/>
  <c r="G168" i="1"/>
  <c r="O167" i="1"/>
  <c r="L167" i="1"/>
  <c r="G167" i="1"/>
  <c r="Q166" i="1"/>
  <c r="P166" i="1"/>
  <c r="M166" i="1"/>
  <c r="K166" i="1"/>
  <c r="J166" i="1"/>
  <c r="I166" i="1"/>
  <c r="H166" i="1"/>
  <c r="R164" i="1"/>
  <c r="R156" i="1" s="1"/>
  <c r="O164" i="1"/>
  <c r="L164" i="1"/>
  <c r="G164" i="1"/>
  <c r="O163" i="1"/>
  <c r="L163" i="1"/>
  <c r="G163" i="1"/>
  <c r="O162" i="1"/>
  <c r="L162" i="1"/>
  <c r="G162" i="1"/>
  <c r="L161" i="1"/>
  <c r="G161" i="1"/>
  <c r="O160" i="1"/>
  <c r="L160" i="1"/>
  <c r="G160" i="1"/>
  <c r="L159" i="1"/>
  <c r="G159" i="1"/>
  <c r="O158" i="1"/>
  <c r="L158" i="1"/>
  <c r="G158" i="1"/>
  <c r="O157" i="1"/>
  <c r="L157" i="1"/>
  <c r="G157" i="1"/>
  <c r="Q156" i="1"/>
  <c r="P156" i="1"/>
  <c r="N156" i="1"/>
  <c r="M156" i="1"/>
  <c r="K156" i="1"/>
  <c r="J156" i="1"/>
  <c r="I156" i="1"/>
  <c r="H156" i="1"/>
  <c r="O155" i="1"/>
  <c r="L155" i="1"/>
  <c r="G155" i="1"/>
  <c r="L154" i="1"/>
  <c r="G154" i="1"/>
  <c r="O153" i="1"/>
  <c r="L153" i="1"/>
  <c r="O152" i="1"/>
  <c r="L152" i="1"/>
  <c r="G152" i="1"/>
  <c r="O151" i="1"/>
  <c r="L151" i="1"/>
  <c r="G151" i="1"/>
  <c r="R150" i="1"/>
  <c r="Q150" i="1"/>
  <c r="P150" i="1"/>
  <c r="N150" i="1"/>
  <c r="M150" i="1"/>
  <c r="K150" i="1"/>
  <c r="J150" i="1"/>
  <c r="I150" i="1"/>
  <c r="H150" i="1"/>
  <c r="O156" i="1" l="1"/>
  <c r="G166" i="1"/>
  <c r="G156" i="1"/>
  <c r="O166" i="1"/>
  <c r="L166" i="1"/>
  <c r="L156" i="1"/>
  <c r="L150" i="1"/>
  <c r="O150" i="1"/>
  <c r="M223" i="1"/>
  <c r="Q223" i="1"/>
  <c r="P223" i="1"/>
  <c r="H223" i="1"/>
  <c r="I223" i="1"/>
  <c r="J223" i="1"/>
  <c r="K223" i="1"/>
  <c r="N223" i="1"/>
  <c r="R223" i="1"/>
  <c r="G223" i="1" l="1"/>
  <c r="O223" i="1"/>
  <c r="L223" i="1"/>
  <c r="G102" i="1" l="1"/>
  <c r="H140" i="1"/>
  <c r="O128" i="1"/>
  <c r="N128" i="1"/>
  <c r="M128" i="1"/>
  <c r="L128" i="1"/>
  <c r="K128" i="1"/>
  <c r="H128" i="1"/>
  <c r="G128" i="1"/>
  <c r="Q118" i="1"/>
  <c r="P118" i="1"/>
  <c r="O118" i="1"/>
  <c r="N118" i="1"/>
  <c r="M118" i="1"/>
  <c r="L118" i="1"/>
  <c r="K118" i="1"/>
  <c r="J118" i="1"/>
  <c r="H118" i="1"/>
  <c r="G118" i="1"/>
  <c r="I102" i="1"/>
  <c r="H102" i="1"/>
  <c r="Q92" i="1"/>
  <c r="P92" i="1"/>
  <c r="O92" i="1"/>
  <c r="N92" i="1"/>
  <c r="M92" i="1"/>
  <c r="L92" i="1"/>
  <c r="K92" i="1"/>
  <c r="J92" i="1"/>
  <c r="I92" i="1"/>
  <c r="H92" i="1"/>
  <c r="G92" i="1"/>
  <c r="Q82" i="1"/>
  <c r="P82" i="1"/>
  <c r="O82" i="1"/>
  <c r="N82" i="1"/>
  <c r="M82" i="1"/>
  <c r="L82" i="1"/>
  <c r="K82" i="1"/>
  <c r="J82" i="1"/>
  <c r="I82" i="1"/>
  <c r="H82" i="1"/>
  <c r="G82" i="1"/>
  <c r="Q76" i="1"/>
  <c r="P76" i="1"/>
  <c r="O76" i="1"/>
  <c r="N76" i="1"/>
  <c r="M76" i="1"/>
  <c r="L76" i="1"/>
  <c r="K76" i="1"/>
  <c r="J76" i="1"/>
  <c r="I76" i="1"/>
  <c r="H76" i="1"/>
  <c r="G76" i="1"/>
  <c r="C147" i="1"/>
  <c r="C144" i="1"/>
  <c r="C141" i="1"/>
  <c r="C140" i="1" s="1"/>
  <c r="C136" i="1"/>
  <c r="C133" i="1"/>
  <c r="C118" i="1"/>
  <c r="C102" i="1"/>
  <c r="C92" i="1"/>
  <c r="C82" i="1"/>
  <c r="C76" i="1"/>
  <c r="Q149" i="1" l="1"/>
  <c r="L149" i="1"/>
  <c r="N149" i="1"/>
  <c r="O149" i="1"/>
  <c r="I149" i="1"/>
  <c r="G149" i="1"/>
  <c r="H149" i="1"/>
  <c r="J149" i="1"/>
  <c r="K149" i="1"/>
  <c r="M149" i="1"/>
  <c r="P149" i="1"/>
  <c r="C149" i="1"/>
  <c r="R28" i="1" l="1"/>
  <c r="R44" i="1"/>
  <c r="R18" i="1"/>
  <c r="R8" i="1"/>
  <c r="R2" i="1"/>
  <c r="L62" i="1"/>
  <c r="L61" i="1" s="1"/>
  <c r="L60" i="1" s="1"/>
  <c r="L59" i="1" s="1"/>
  <c r="L58" i="1" s="1"/>
  <c r="L57" i="1" s="1"/>
  <c r="L56" i="1" s="1"/>
  <c r="L55" i="1" s="1"/>
  <c r="L54" i="1" s="1"/>
  <c r="I36" i="1"/>
  <c r="I35" i="1" s="1"/>
  <c r="I34" i="1" s="1"/>
  <c r="I33" i="1" s="1"/>
  <c r="I32" i="1" s="1"/>
  <c r="I31" i="1" s="1"/>
  <c r="I30" i="1" s="1"/>
  <c r="I29" i="1" s="1"/>
  <c r="I28" i="1" s="1"/>
  <c r="Q73" i="1"/>
  <c r="P73" i="1"/>
  <c r="N73" i="1"/>
  <c r="M73" i="1"/>
  <c r="L73" i="1"/>
  <c r="K73" i="1"/>
  <c r="J73" i="1"/>
  <c r="I73" i="1"/>
  <c r="P70" i="1"/>
  <c r="M70" i="1"/>
  <c r="L70" i="1"/>
  <c r="K70" i="1"/>
  <c r="J70" i="1"/>
  <c r="L67" i="1"/>
  <c r="K67" i="1"/>
  <c r="P66" i="1"/>
  <c r="O66" i="1"/>
  <c r="N66" i="1"/>
  <c r="N65" i="1" s="1"/>
  <c r="N64" i="1" s="1"/>
  <c r="N63" i="1" s="1"/>
  <c r="N62" i="1" s="1"/>
  <c r="N61" i="1" s="1"/>
  <c r="N60" i="1" s="1"/>
  <c r="N59" i="1" s="1"/>
  <c r="M66" i="1"/>
  <c r="J66" i="1"/>
  <c r="Q62" i="1"/>
  <c r="P62" i="1"/>
  <c r="K62" i="1"/>
  <c r="J62" i="1"/>
  <c r="Q59" i="1"/>
  <c r="P59" i="1"/>
  <c r="K59" i="1"/>
  <c r="J59" i="1"/>
  <c r="Q54" i="1"/>
  <c r="P54" i="1"/>
  <c r="O54" i="1"/>
  <c r="K54" i="1"/>
  <c r="J54" i="1"/>
  <c r="P44" i="1"/>
  <c r="O44" i="1"/>
  <c r="N44" i="1"/>
  <c r="M44" i="1"/>
  <c r="L44" i="1"/>
  <c r="K44" i="1"/>
  <c r="J44" i="1"/>
  <c r="I44" i="1"/>
  <c r="Q36" i="1"/>
  <c r="P36" i="1"/>
  <c r="P35" i="1" s="1"/>
  <c r="P34" i="1" s="1"/>
  <c r="P33" i="1" s="1"/>
  <c r="P32" i="1" s="1"/>
  <c r="P31" i="1" s="1"/>
  <c r="P30" i="1" s="1"/>
  <c r="P29" i="1" s="1"/>
  <c r="P28" i="1" s="1"/>
  <c r="N36" i="1"/>
  <c r="N35" i="1" s="1"/>
  <c r="N34" i="1" s="1"/>
  <c r="N33" i="1" s="1"/>
  <c r="N32" i="1" s="1"/>
  <c r="N31" i="1" s="1"/>
  <c r="N30" i="1" s="1"/>
  <c r="N29" i="1" s="1"/>
  <c r="N28" i="1" s="1"/>
  <c r="M36" i="1"/>
  <c r="M35" i="1" s="1"/>
  <c r="M34" i="1" s="1"/>
  <c r="M33" i="1" s="1"/>
  <c r="M32" i="1" s="1"/>
  <c r="M31" i="1" s="1"/>
  <c r="M30" i="1" s="1"/>
  <c r="M29" i="1" s="1"/>
  <c r="M28" i="1" s="1"/>
  <c r="K36" i="1"/>
  <c r="K35" i="1" s="1"/>
  <c r="K34" i="1" s="1"/>
  <c r="K33" i="1" s="1"/>
  <c r="K32" i="1" s="1"/>
  <c r="K31" i="1" s="1"/>
  <c r="K30" i="1" s="1"/>
  <c r="K29" i="1" s="1"/>
  <c r="K28" i="1" s="1"/>
  <c r="J36" i="1"/>
  <c r="J35" i="1" s="1"/>
  <c r="J34" i="1" s="1"/>
  <c r="J33" i="1" s="1"/>
  <c r="J32" i="1" s="1"/>
  <c r="J31" i="1" s="1"/>
  <c r="J30" i="1" s="1"/>
  <c r="J29" i="1" s="1"/>
  <c r="J28" i="1" s="1"/>
  <c r="Q28" i="1"/>
  <c r="L28" i="1"/>
  <c r="Q18" i="1"/>
  <c r="P18" i="1"/>
  <c r="O18" i="1"/>
  <c r="N18" i="1"/>
  <c r="M18" i="1"/>
  <c r="L18" i="1"/>
  <c r="K18" i="1"/>
  <c r="J18" i="1"/>
  <c r="I18" i="1"/>
  <c r="Q8" i="1"/>
  <c r="P8" i="1"/>
  <c r="O8" i="1"/>
  <c r="N8" i="1"/>
  <c r="M8" i="1"/>
  <c r="L8" i="1"/>
  <c r="K8" i="1"/>
  <c r="J8" i="1"/>
  <c r="I8" i="1"/>
  <c r="Q2" i="1"/>
  <c r="P2" i="1"/>
  <c r="O2" i="1"/>
  <c r="N2" i="1"/>
  <c r="M2" i="1"/>
  <c r="L2" i="1"/>
  <c r="K2" i="1"/>
  <c r="J2" i="1"/>
  <c r="I2" i="1"/>
  <c r="H62" i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73" i="1"/>
  <c r="H70" i="1"/>
  <c r="H66" i="1" s="1"/>
  <c r="H18" i="1"/>
  <c r="H8" i="1"/>
  <c r="H2" i="1"/>
  <c r="G73" i="1"/>
  <c r="G54" i="1"/>
  <c r="G44" i="1"/>
  <c r="G43" i="1" s="1"/>
  <c r="G42" i="1" s="1"/>
  <c r="G41" i="1" s="1"/>
  <c r="G40" i="1" s="1"/>
  <c r="G39" i="1" s="1"/>
  <c r="G38" i="1" s="1"/>
  <c r="G37" i="1" s="1"/>
  <c r="G36" i="1" s="1"/>
  <c r="G28" i="1"/>
  <c r="G18" i="1"/>
  <c r="G8" i="1"/>
  <c r="G2" i="1"/>
  <c r="C54" i="1"/>
  <c r="C28" i="1"/>
  <c r="C18" i="1"/>
  <c r="C8" i="1"/>
  <c r="C2" i="1"/>
  <c r="R75" i="1" l="1"/>
  <c r="K66" i="1"/>
  <c r="K75" i="1" s="1"/>
  <c r="Q66" i="1"/>
  <c r="Q75" i="1"/>
  <c r="J75" i="1"/>
  <c r="M75" i="1"/>
  <c r="N75" i="1"/>
  <c r="O75" i="1"/>
  <c r="L66" i="1"/>
  <c r="L75" i="1" s="1"/>
  <c r="P75" i="1"/>
  <c r="H75" i="1"/>
  <c r="C75" i="1"/>
  <c r="G66" i="1" l="1"/>
  <c r="G65" i="1" l="1"/>
  <c r="G64" i="1" s="1"/>
  <c r="G63" i="1" s="1"/>
  <c r="G62" i="1" s="1"/>
  <c r="G61" i="1" s="1"/>
  <c r="G60" i="1" s="1"/>
  <c r="G59" i="1" s="1"/>
  <c r="G75" i="1" l="1"/>
  <c r="I66" i="1"/>
  <c r="I65" i="1" l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75" i="1" l="1"/>
</calcChain>
</file>

<file path=xl/sharedStrings.xml><?xml version="1.0" encoding="utf-8"?>
<sst xmlns="http://schemas.openxmlformats.org/spreadsheetml/2006/main" count="388" uniqueCount="96">
  <si>
    <t>Total Presupuesto Aprobado</t>
  </si>
  <si>
    <t>Presupuesto Modificado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</si>
  <si>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</si>
  <si>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</si>
  <si>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</si>
  <si>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</si>
  <si>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</si>
  <si>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</si>
  <si>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</si>
  <si>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</si>
  <si>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</si>
  <si>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 xml:space="preserve"> 2 - GASTOS 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</si>
  <si>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</si>
  <si>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</si>
  <si>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</si>
  <si>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</si>
  <si>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</si>
  <si>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</si>
  <si>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</si>
  <si>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</si>
  <si>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</si>
  <si>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</si>
  <si>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</si>
  <si>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</si>
  <si>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</si>
  <si>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</si>
  <si>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</si>
  <si>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</si>
  <si>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</si>
  <si>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</si>
  <si>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</si>
  <si>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</si>
  <si>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</si>
  <si>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2.5.6 - TRANSFERENCIAS DE CAPITAL AL SECTOR EXTERNO</t>
  </si>
  <si>
    <t>2.6 - BIENES MUEBLES, INMUEBLES E INTANGIBLES</t>
  </si>
  <si>
    <t>2.6.1 - MOBILIARIO Y EQUIPO</t>
  </si>
  <si>
    <t>2.6.2 - MOBILIARIO Y EQUIPO EDUCACIONAL Y RECREATIVO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</si>
  <si>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</si>
  <si>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</si>
  <si>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</si>
  <si>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</si>
  <si>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</si>
  <si>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</si>
  <si>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</si>
  <si>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</si>
  <si>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2.9 - GASTOS FINANCIEROS</t>
  </si>
  <si>
    <t>2.9.2 - INTERESES DE LA DEUDA PUBLICA EXTERNA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</si>
  <si>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</si>
  <si>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</si>
  <si>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</si>
  <si>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</si>
  <si>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general</t>
  </si>
  <si>
    <t>Modificacion</t>
  </si>
  <si>
    <t>2.1.3 - DIETAS Y GASTOS DE REPRESENTACION</t>
  </si>
  <si>
    <t>2.2 - CONTRATACION DE SERVICIO</t>
  </si>
  <si>
    <t>2.2.1 - SERVICIOS BASICO</t>
  </si>
  <si>
    <t>2.2.2 - PUBLICIDAD, IMPRESION Y ENCUADERNACION</t>
  </si>
  <si>
    <t>2.2.7 - SERVICIOS DE CONSERVACION, REPARACIONES MENORES E INSTALACIONES TEMPORALES</t>
  </si>
  <si>
    <t>2.3.3 - PRODUCTOS DE PAPEL, CARTON E IMPRESO</t>
  </si>
  <si>
    <t>2.3.4 - PRODUCTOS FARMACEUTICO</t>
  </si>
  <si>
    <t>2.3.5 - PRODUCTOS DE CUERO, CAUCHO Y PLASTICO</t>
  </si>
  <si>
    <t>2.3.6 - PRODUCTOS DE MINERALES, METALICOS Y NO METALICO</t>
  </si>
  <si>
    <t>2.3.7 - COMBUSTIBLES, LUBRICANTES, PRODUCTOS QUIMICOS Y CONEXO</t>
  </si>
  <si>
    <t>2.3.9 - PRODUCTOS Y UTILES VARIO</t>
  </si>
  <si>
    <t>2.4.4 - TRANSFERENCIAS CORRIENTES A EMPRESAS PUBLICAS NO FINANCIERA</t>
  </si>
  <si>
    <t>2.4.5 - TRANSFERENCIAS CORRIENTES A INSTITUCIONES PUBLICAS FINANCIERA</t>
  </si>
  <si>
    <t>2.4.9 - TRANSFERENCIAS CORRIENTES A OTRAS INSTITUCIONES PUBLICA</t>
  </si>
  <si>
    <t>2.5.4 - TRANSFERENCIAS DE CAPITAL  A EMPRESAS PUBLICAS NO FINANCIERA</t>
  </si>
  <si>
    <t>2.5.5 - TRANSFERENCIAS DE CAPITAL A INSTITUCIONES PUBLICAS FINANCIERA</t>
  </si>
  <si>
    <t>2.5.9 - TRANSFERENCIAS DE CAPITAL A OTRAS INSTITUCIONES PUBLICA</t>
  </si>
  <si>
    <t>2.6.3 - EQUIPO E INSTRUMENTAL, CIENTIFICO Y LABORATORIO</t>
  </si>
  <si>
    <t>2.6.7 - ACTIVOS BIOLOGICOS CULTIVABLE</t>
  </si>
  <si>
    <t>2.7.4 - GASTOS QUE SE ASIGNARAN DURANTE EL EJERCICIO PARA INVERSION (ART. 32 Y 33 LEY 423-0</t>
  </si>
  <si>
    <t>2.8.1 - CONCESION DE PRESTAMO</t>
  </si>
  <si>
    <t>2.8.2 - ADQUISICION DE TITULOS VALORES REPRESENTATIVOS DE DEUDA</t>
  </si>
  <si>
    <t>2.9.1 - INTERESES DE LA DEUDA PUBLICA INTERNA</t>
  </si>
  <si>
    <t>2.9.4 - COMISIONES Y OTROS GASTOS BANCARIOS DE LA DEUDA PUBLICA</t>
  </si>
  <si>
    <t>4.2 - DISMINUCION DE PASIVO</t>
  </si>
  <si>
    <t>4.2.1 - DISMINUCION DE PASIVOS CORRIENTE</t>
  </si>
  <si>
    <t>4.2.2 - DISMINUCION DE PASIVOS NO CORRIENTE</t>
  </si>
  <si>
    <t>4.3 - DISMINUCION DE FONDOS DE TERCERO</t>
  </si>
  <si>
    <t>4.3.5 - DISMINUCION DEPOSITOS FONDOS DE TERCERO</t>
  </si>
  <si>
    <t>Año</t>
  </si>
  <si>
    <t>Detalle</t>
  </si>
  <si>
    <t>Enero</t>
  </si>
  <si>
    <t>Febrero</t>
  </si>
  <si>
    <t>Octubre</t>
  </si>
  <si>
    <t>Total ejecutado</t>
  </si>
  <si>
    <t>2.2.3 - VIATICO</t>
  </si>
  <si>
    <t>2.3.8 - GASTOS QUE SE ASIGNARAN DURANTE EL EJERCICIO (ART. 32 Y 33 LEY 423-06)</t>
  </si>
  <si>
    <t>2.3.9 - PRODUCTOS Y UTILES VARIOS</t>
  </si>
  <si>
    <t>2.4.9 - TRANSFERENCIAS CORRIENTES A OTRAS INSTITUCIONES PUBLICAS</t>
  </si>
  <si>
    <t>2.6.4 - VEHICULOS Y EQUIPO DE TRANSPORTE, TRACCION Y ELEVACION</t>
  </si>
  <si>
    <t>2.7.4 - GASTOS QUE SE ASIGNARAN DURANTE EL EJERCICIO PARA INVERSION (ART. 32 Y 33 LEY 423-0)</t>
  </si>
  <si>
    <t>2.8 - ADQUISICION DE ACTIVOS FINANCIEROS CON FINES DE POLITICA</t>
  </si>
  <si>
    <t>2.7.4 - GASTOS QUE SE ASIGNARAN DURANTE EL EJERCICIO PARA INVERSION (ART. 32 Y 33 LEY 423-0)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</si>
</sst>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8"/>
      <color rgb="FF0E2841"/>
      <name val="Aptos Display"/>
      <family val="2"/>
    </font>
    <font>
      <b/>
      <sz val="15"/>
      <color rgb="FF0E2841"/>
      <name val="Aptos Narrow"/>
      <family val="2"/>
    </font>
    <font>
      <b/>
      <sz val="13"/>
      <color rgb="FF0E2841"/>
      <name val="Aptos Narrow"/>
      <family val="2"/>
    </font>
    <font>
      <b/>
      <sz val="11"/>
      <color rgb="FF0E2841"/>
      <name val="Aptos Narrow"/>
      <family val="2"/>
    </font>
    <font>
      <sz val="11"/>
      <color rgb="FF006100"/>
      <name val="Aptos Narrow"/>
      <family val="2"/>
    </font>
    <font>
      <sz val="11"/>
      <color rgb="FF9C0006"/>
      <name val="Aptos Narrow"/>
      <family val="2"/>
    </font>
    <font>
      <sz val="11"/>
      <color rgb="FF9C5700"/>
      <name val="Aptos Narrow"/>
      <family val="2"/>
    </font>
    <font>
      <sz val="11"/>
      <color rgb="FF3F3F76"/>
      <name val="Aptos Narrow"/>
      <family val="2"/>
    </font>
    <font>
      <b/>
      <sz val="11"/>
      <color rgb="FF3F3F3F"/>
      <name val="Aptos Narrow"/>
      <family val="2"/>
    </font>
    <font>
      <b/>
      <sz val="11"/>
      <color rgb="FFFA7D00"/>
      <name val="Aptos Narrow"/>
      <family val="2"/>
    </font>
    <font>
      <sz val="11"/>
      <color rgb="FFFA7D00"/>
      <name val="Aptos Narrow"/>
      <family val="2"/>
    </font>
    <font>
      <b/>
      <sz val="11"/>
      <color rgb="FFFFFFFF"/>
      <name val="Aptos Narrow"/>
      <family val="2"/>
    </font>
    <font>
      <sz val="11"/>
      <color rgb="FFFF0000"/>
      <name val="Aptos Narrow"/>
      <family val="2"/>
    </font>
    <font>
      <i/>
      <sz val="11"/>
      <color rgb="FF7F7F7F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  <fill>
      <patternFill patternType="solid">
        <fgColor rgb="FF83CCEB"/>
        <bgColor rgb="FF83CCEB"/>
      </patternFill>
    </fill>
    <fill>
      <patternFill patternType="solid">
        <fgColor rgb="FF44B3E1"/>
        <bgColor rgb="FF44B3E1"/>
      </patternFill>
    </fill>
    <fill>
      <patternFill patternType="solid">
        <fgColor rgb="FFE97132"/>
        <bgColor rgb="FFE97132"/>
      </patternFill>
    </fill>
    <fill>
      <patternFill patternType="solid">
        <fgColor rgb="FFFBE2D5"/>
        <bgColor rgb="FFFBE2D5"/>
      </patternFill>
    </fill>
    <fill>
      <patternFill patternType="solid">
        <fgColor rgb="FFF7C7AC"/>
        <bgColor rgb="FFF7C7AC"/>
      </patternFill>
    </fill>
    <fill>
      <patternFill patternType="solid">
        <fgColor rgb="FFF1A983"/>
        <bgColor rgb="FFF1A983"/>
      </patternFill>
    </fill>
    <fill>
      <patternFill patternType="solid">
        <fgColor rgb="FF196B24"/>
        <bgColor rgb="FF196B24"/>
      </patternFill>
    </fill>
    <fill>
      <patternFill patternType="solid">
        <fgColor rgb="FFC1F0C8"/>
        <bgColor rgb="FFC1F0C8"/>
      </patternFill>
    </fill>
    <fill>
      <patternFill patternType="solid">
        <fgColor rgb="FF83E28E"/>
        <bgColor rgb="FF83E28E"/>
      </patternFill>
    </fill>
    <fill>
      <patternFill patternType="solid">
        <fgColor rgb="FF47D359"/>
        <bgColor rgb="FF47D359"/>
      </patternFill>
    </fill>
    <fill>
      <patternFill patternType="solid">
        <fgColor rgb="FF0F9ED5"/>
        <bgColor rgb="FF0F9ED5"/>
      </patternFill>
    </fill>
    <fill>
      <patternFill patternType="solid">
        <fgColor rgb="FFCAEDFB"/>
        <bgColor rgb="FFCAEDFB"/>
      </patternFill>
    </fill>
    <fill>
      <patternFill patternType="solid">
        <fgColor rgb="FF94DCF8"/>
        <bgColor rgb="FF94DCF8"/>
      </patternFill>
    </fill>
    <fill>
      <patternFill patternType="solid">
        <fgColor rgb="FF61CBF3"/>
        <bgColor rgb="FF61CBF3"/>
      </patternFill>
    </fill>
    <fill>
      <patternFill patternType="solid">
        <fgColor rgb="FFA02B93"/>
        <bgColor rgb="FFA02B93"/>
      </patternFill>
    </fill>
    <fill>
      <patternFill patternType="solid">
        <fgColor rgb="FFF2CEEF"/>
        <bgColor rgb="FFF2CEEF"/>
      </patternFill>
    </fill>
    <fill>
      <patternFill patternType="solid">
        <fgColor rgb="FFE49EDD"/>
        <bgColor rgb="FFE49EDD"/>
      </patternFill>
    </fill>
    <fill>
      <patternFill patternType="solid">
        <fgColor rgb="FFD86DCD"/>
        <bgColor rgb="FFD86DCD"/>
      </patternFill>
    </fill>
    <fill>
      <patternFill patternType="solid">
        <fgColor rgb="FF4EA72E"/>
        <bgColor rgb="FF4EA72E"/>
      </patternFill>
    </fill>
    <fill>
      <patternFill patternType="solid">
        <fgColor rgb="FFDAF2D0"/>
        <bgColor rgb="FFDAF2D0"/>
      </patternFill>
    </fill>
    <fill>
      <patternFill patternType="solid">
        <fgColor rgb="FFB5E6A2"/>
        <bgColor rgb="FFB5E6A2"/>
      </patternFill>
    </fill>
    <fill>
      <patternFill patternType="solid">
        <fgColor rgb="FF8ED973"/>
        <bgColor rgb="FF8ED973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156082"/>
      </bottom>
      <diagonal/>
    </border>
    <border>
      <left/>
      <right/>
      <top/>
      <bottom style="thick">
        <color rgb="FF64BEE6"/>
      </bottom>
      <diagonal/>
    </border>
    <border>
      <left/>
      <right/>
      <top/>
      <bottom style="medium">
        <color rgb="FF44B3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156082"/>
      </top>
      <bottom style="double">
        <color rgb="FF156082"/>
      </bottom>
      <diagonal/>
    </border>
  </borders>
  <cellStyleXfs count="42">
    <xf numFmtId="0" fontId="0" fillId="0" borderId="0"/>
    <xf numFmtId="0" fontId="1" fillId="10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22" borderId="0" applyNumberFormat="0" applyFont="0" applyBorder="0" applyAlignment="0" applyProtection="0"/>
    <xf numFmtId="0" fontId="1" fillId="26" borderId="0" applyNumberFormat="0" applyFont="0" applyBorder="0" applyAlignment="0" applyProtection="0"/>
    <xf numFmtId="0" fontId="1" fillId="3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" fillId="23" borderId="0" applyNumberFormat="0" applyFont="0" applyBorder="0" applyAlignment="0" applyProtection="0"/>
    <xf numFmtId="0" fontId="1" fillId="27" borderId="0" applyNumberFormat="0" applyFont="0" applyBorder="0" applyAlignment="0" applyProtection="0"/>
    <xf numFmtId="0" fontId="1" fillId="3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20" borderId="0" applyNumberFormat="0" applyFont="0" applyBorder="0" applyAlignment="0" applyProtection="0"/>
    <xf numFmtId="0" fontId="1" fillId="24" borderId="0" applyNumberFormat="0" applyFont="0" applyBorder="0" applyAlignment="0" applyProtection="0"/>
    <xf numFmtId="0" fontId="1" fillId="28" borderId="0" applyNumberFormat="0" applyFont="0" applyBorder="0" applyAlignment="0" applyProtection="0"/>
    <xf numFmtId="0" fontId="1" fillId="32" borderId="0" applyNumberFormat="0" applyFon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1">
    <xf numFmtId="0" fontId="0" fillId="0" borderId="0" xfId="0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 customBuiltin="1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/Users/Mary.flores/Desktop/PRESUPUESTO%202023/EJECUCION%20PRESP%20Julio%202023/HOJA%20DE%20TRABAJO%20Junio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9%20SEPT%202023\HOJA%20DE%20TRABAJO%20Sept%202023.xlsm" TargetMode="External"/><Relationship Id="rId1" Type="http://schemas.openxmlformats.org/officeDocument/2006/relationships/externalLinkPath" Target="/Users/mary.flores/Desktop/PRESUPUESTO%202023/EJECUCION%20PRESP%209%20SEPT%202023/HOJA%20DE%20TRABAJO%20Sept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8%20Agosto%202023\HOJA%20DE%20TRABAJO%20Agosto%202023.xlsm" TargetMode="External"/><Relationship Id="rId1" Type="http://schemas.openxmlformats.org/officeDocument/2006/relationships/externalLinkPath" Target="/Users/mary.flores/Desktop/PRESUPUESTO%202023/EJECUCION%20PRESP%208%20Agosto%202023/HOJA%20DE%20TRABAJO%20Agosto%202023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4\EJECUCION%20PRESP%2007%20JULIO%202024\HOJA%20DE%20TRABAJO%20JULIO%202024.xlsm" TargetMode="External"/><Relationship Id="rId1" Type="http://schemas.openxmlformats.org/officeDocument/2006/relationships/externalLinkPath" Target="/Users/mary.flores/Desktop/PRESUPUESTO%202024/EJECUCION%20PRESP%2007%20JULIO%202024/HOJA%20DE%20TRABAJO%20JULIO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Combustibles"/>
      <sheetName val="Calculo TSS"/>
      <sheetName val="Calculo Nomina "/>
    </sheetNames>
    <sheetDataSet>
      <sheetData sheetId="0">
        <row r="6">
          <cell r="I6">
            <v>4677048.62</v>
          </cell>
        </row>
        <row r="17">
          <cell r="I17">
            <v>650201.61</v>
          </cell>
        </row>
        <row r="24">
          <cell r="I24">
            <v>0</v>
          </cell>
        </row>
        <row r="29">
          <cell r="I29">
            <v>729955.18</v>
          </cell>
        </row>
        <row r="32">
          <cell r="I32">
            <v>171219.74</v>
          </cell>
        </row>
        <row r="39">
          <cell r="I39">
            <v>520.03</v>
          </cell>
        </row>
        <row r="43">
          <cell r="I43">
            <v>2174.96</v>
          </cell>
        </row>
        <row r="53">
          <cell r="I53">
            <v>86288.07</v>
          </cell>
        </row>
        <row r="56">
          <cell r="I56">
            <v>66073.05</v>
          </cell>
        </row>
        <row r="67">
          <cell r="I67">
            <v>1729022.02</v>
          </cell>
        </row>
        <row r="82">
          <cell r="I82">
            <v>37150.019999999997</v>
          </cell>
        </row>
        <row r="90">
          <cell r="I90">
            <v>1080.51</v>
          </cell>
        </row>
        <row r="95">
          <cell r="I95">
            <v>2268.64</v>
          </cell>
        </row>
        <row r="96">
          <cell r="I96">
            <v>2634.85</v>
          </cell>
        </row>
        <row r="101">
          <cell r="I101">
            <v>14039.630000000001</v>
          </cell>
        </row>
        <row r="110">
          <cell r="I110">
            <v>318712.94999999995</v>
          </cell>
        </row>
        <row r="119">
          <cell r="I119">
            <v>10129.66</v>
          </cell>
        </row>
        <row r="144">
          <cell r="I144">
            <v>698513.33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Sheet1"/>
      <sheetName val="Combustibles"/>
      <sheetName val="Calculo TSS"/>
      <sheetName val="Calculo Nomina "/>
      <sheetName val="MARY"/>
      <sheetName val="Resumen ISR"/>
      <sheetName val="Hoja1"/>
      <sheetName val="VOLEIBOL"/>
    </sheetNames>
    <sheetDataSet>
      <sheetData sheetId="0">
        <row r="119">
          <cell r="I119">
            <v>106997.20999999999</v>
          </cell>
        </row>
        <row r="126">
          <cell r="I126">
            <v>386218.45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JULIO"/>
      <sheetName val="Modificacion"/>
      <sheetName val="HOJA DE TRABAJO"/>
      <sheetName val="Combustibles"/>
      <sheetName val="Calculo Nomina "/>
      <sheetName val="Calculo TSS abril"/>
      <sheetName val="CONCEPTO"/>
      <sheetName val="2.6"/>
      <sheetName val="ISR"/>
      <sheetName val="GABI"/>
      <sheetName val="PENSION"/>
      <sheetName val="DIF SUELDO"/>
      <sheetName val="Adicional"/>
    </sheetNames>
    <sheetDataSet>
      <sheetData sheetId="0" refreshError="1"/>
      <sheetData sheetId="1" refreshError="1"/>
      <sheetData sheetId="2" refreshError="1"/>
      <sheetData sheetId="3" refreshError="1">
        <row r="6">
          <cell r="I6">
            <v>5581169.5900000017</v>
          </cell>
        </row>
        <row r="19">
          <cell r="I19">
            <v>687750</v>
          </cell>
        </row>
        <row r="25">
          <cell r="I25">
            <v>500000</v>
          </cell>
        </row>
        <row r="28">
          <cell r="F28">
            <v>3361054.3099999996</v>
          </cell>
        </row>
        <row r="30">
          <cell r="I30">
            <v>734375.48</v>
          </cell>
        </row>
        <row r="34">
          <cell r="I34">
            <v>268344.55</v>
          </cell>
        </row>
        <row r="41">
          <cell r="I41">
            <v>1590.51</v>
          </cell>
        </row>
        <row r="42">
          <cell r="F42">
            <v>214655</v>
          </cell>
        </row>
        <row r="44">
          <cell r="F44">
            <v>1089.69</v>
          </cell>
        </row>
        <row r="52">
          <cell r="I52">
            <v>178800</v>
          </cell>
        </row>
        <row r="56">
          <cell r="I56">
            <v>101849.09999999999</v>
          </cell>
        </row>
        <row r="65">
          <cell r="I65">
            <v>386854.81</v>
          </cell>
        </row>
        <row r="79">
          <cell r="I79">
            <v>2713666.8</v>
          </cell>
        </row>
        <row r="83">
          <cell r="I83">
            <v>249167.13999999998</v>
          </cell>
        </row>
        <row r="90">
          <cell r="I90">
            <v>3442.07</v>
          </cell>
        </row>
        <row r="96">
          <cell r="I96">
            <v>1363.68</v>
          </cell>
        </row>
        <row r="101">
          <cell r="I101">
            <v>24212.040000000005</v>
          </cell>
        </row>
        <row r="102">
          <cell r="I102">
            <v>5854.53</v>
          </cell>
        </row>
        <row r="111">
          <cell r="I111">
            <v>400196.98000000004</v>
          </cell>
        </row>
        <row r="120">
          <cell r="I120">
            <v>286747.61</v>
          </cell>
        </row>
        <row r="128">
          <cell r="F128">
            <v>382007.97</v>
          </cell>
        </row>
        <row r="135">
          <cell r="F135">
            <v>59800</v>
          </cell>
        </row>
        <row r="138">
          <cell r="F138">
            <v>116700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5D31-8261-48A9-AE04-35447E96F9F0}">
  <dimension ref="A1:R371"/>
  <sheetViews>
    <sheetView tabSelected="1" topLeftCell="B274" zoomScaleNormal="100" workbookViewId="0">
      <selection activeCell="E304" sqref="E304"/>
    </sheetView>
  </sheetViews>
  <sheetFormatPr baseColWidth="10" defaultRowHeight="15" x14ac:dyDescent="0.25"/>
  <cols>
    <col min="2" max="2" width="86.28515625" bestFit="1" customWidth="1"/>
    <col min="3" max="3" width="27.5703125" customWidth="1"/>
    <col min="4" max="4" width="15.42578125" customWidth="1"/>
    <col min="5" max="5" width="13.42578125" customWidth="1"/>
    <col min="6" max="6" width="23.7109375" customWidth="1"/>
    <col min="7" max="7" width="17.85546875" customWidth="1"/>
    <col min="8" max="8" width="15" customWidth="1"/>
    <col min="9" max="9" width="16.28515625" customWidth="1"/>
    <col min="10" max="10" width="17.85546875" customWidth="1"/>
    <col min="11" max="11" width="16.85546875" customWidth="1"/>
    <col min="12" max="12" width="16.5703125" customWidth="1"/>
    <col min="13" max="13" width="16.85546875" customWidth="1"/>
    <col min="14" max="14" width="17.140625" customWidth="1"/>
    <col min="15" max="15" width="16.5703125" customWidth="1"/>
    <col min="16" max="17" width="16.42578125" customWidth="1"/>
    <col min="18" max="18" width="16" customWidth="1"/>
    <col min="19" max="19" width="14.140625" customWidth="1"/>
    <col min="20" max="21" width="11.42578125" customWidth="1"/>
    <col min="22" max="22" width="11.7109375" customWidth="1"/>
    <col min="23" max="23" width="13.5703125" customWidth="1"/>
    <col min="26" max="26" width="11.28515625" customWidth="1"/>
  </cols>
  <sheetData>
    <row r="1" spans="1:18" x14ac:dyDescent="0.25">
      <c r="A1" t="s">
        <v>82</v>
      </c>
      <c r="B1" t="s">
        <v>83</v>
      </c>
      <c r="C1" t="s">
        <v>0</v>
      </c>
      <c r="D1" t="s">
        <v>87</v>
      </c>
      <c r="E1" t="s">
        <v>52</v>
      </c>
      <c r="F1" t="s">
        <v>1</v>
      </c>
      <c r="G1" t="s">
        <v>84</v>
      </c>
      <c r="H1" t="s">
        <v>85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86</v>
      </c>
      <c r="Q1" t="s">
        <v>9</v>
      </c>
      <c r="R1" t="s">
        <v>10</v>
      </c>
    </row>
    <row r="2" spans="1:18" x14ac:dyDescent="0.25">
      <c r="A2">
        <v>2021</v>
      </c>
      <c r="B2" t="s">
        <v>11</v>
      </c>
      <c r="C2">
        <f>SUM(C3:C7)</f>
        <v>83614592</v>
      </c>
      <c r="D2">
        <v>84744503.899999991</v>
      </c>
      <c r="E2">
        <v>0</v>
      </c>
      <c r="F2">
        <v>0</v>
      </c>
      <c r="G2">
        <f>+G3+G4+G5+G6+G7</f>
        <v>8457534.1600000001</v>
      </c>
      <c r="H2">
        <f t="shared" ref="H2:K2" si="0">+H3+H4+H5+H6+H7</f>
        <v>6161369.4700000007</v>
      </c>
      <c r="I2">
        <f t="shared" si="0"/>
        <v>5260281.1500000004</v>
      </c>
      <c r="J2">
        <f t="shared" si="0"/>
        <v>7004509.71</v>
      </c>
      <c r="K2">
        <f t="shared" si="0"/>
        <v>5186216.21</v>
      </c>
      <c r="L2">
        <f>+L3+L4+L5+L6+L7</f>
        <v>5451625.5999999996</v>
      </c>
      <c r="M2">
        <f>+M3+M4+M5+M6+M7</f>
        <v>5280091.22</v>
      </c>
      <c r="N2">
        <f t="shared" ref="N2:P2" si="1">+N3+N4+N5+N6+N7</f>
        <v>7824855.8699999992</v>
      </c>
      <c r="O2">
        <f t="shared" si="1"/>
        <v>5940854.0800000001</v>
      </c>
      <c r="P2">
        <f t="shared" si="1"/>
        <v>5358919.16</v>
      </c>
      <c r="Q2">
        <f>+Q3+Q4+Q5+Q6+Q7</f>
        <v>9694210.9800000004</v>
      </c>
      <c r="R2">
        <f>+R3+R4+R5+R6+R7</f>
        <v>13124036.289999999</v>
      </c>
    </row>
    <row r="3" spans="1:18" x14ac:dyDescent="0.25">
      <c r="A3">
        <v>2021</v>
      </c>
      <c r="B3" t="s">
        <v>12</v>
      </c>
      <c r="C3">
        <v>56598007</v>
      </c>
      <c r="D3">
        <v>40282662.219999999</v>
      </c>
      <c r="E3">
        <v>0</v>
      </c>
      <c r="F3">
        <v>0</v>
      </c>
      <c r="G3">
        <v>1188593.43</v>
      </c>
      <c r="H3">
        <v>1108250</v>
      </c>
      <c r="I3">
        <v>2005256.68</v>
      </c>
      <c r="J3">
        <v>2691010</v>
      </c>
      <c r="K3">
        <v>2702850</v>
      </c>
      <c r="L3">
        <v>2909450</v>
      </c>
      <c r="M3">
        <v>2932306.5</v>
      </c>
      <c r="N3">
        <v>3185071.51</v>
      </c>
      <c r="O3">
        <v>4341264.3600000003</v>
      </c>
      <c r="P3">
        <v>4386349.16</v>
      </c>
      <c r="Q3">
        <v>4242554.83</v>
      </c>
      <c r="R3">
        <v>8589705.75</v>
      </c>
    </row>
    <row r="4" spans="1:18" x14ac:dyDescent="0.25">
      <c r="A4">
        <v>2021</v>
      </c>
      <c r="B4" t="s">
        <v>13</v>
      </c>
      <c r="C4">
        <v>5848000</v>
      </c>
      <c r="D4">
        <v>32996217.030000001</v>
      </c>
      <c r="E4">
        <v>0</v>
      </c>
      <c r="F4">
        <v>0</v>
      </c>
      <c r="G4">
        <v>6674611.2800000003</v>
      </c>
      <c r="H4">
        <v>4419580.1500000004</v>
      </c>
      <c r="I4">
        <v>2630802.1800000002</v>
      </c>
      <c r="J4">
        <v>3330702.16</v>
      </c>
      <c r="K4">
        <v>1874860.96</v>
      </c>
      <c r="L4">
        <v>1935276.33</v>
      </c>
      <c r="M4">
        <v>1738177.34</v>
      </c>
      <c r="N4">
        <v>1645022.66</v>
      </c>
      <c r="O4">
        <v>593000</v>
      </c>
      <c r="P4">
        <v>672570</v>
      </c>
      <c r="Q4">
        <v>3579998.87</v>
      </c>
      <c r="R4">
        <v>3901615.1</v>
      </c>
    </row>
    <row r="5" spans="1:18" x14ac:dyDescent="0.25">
      <c r="A5">
        <v>2021</v>
      </c>
      <c r="B5" t="s">
        <v>14</v>
      </c>
      <c r="C5">
        <v>900000</v>
      </c>
      <c r="D5">
        <v>1461750</v>
      </c>
      <c r="E5">
        <v>0</v>
      </c>
      <c r="F5">
        <v>0</v>
      </c>
      <c r="G5">
        <v>36750</v>
      </c>
      <c r="H5">
        <v>0</v>
      </c>
      <c r="I5">
        <v>0</v>
      </c>
      <c r="J5">
        <v>375000</v>
      </c>
      <c r="K5">
        <v>0</v>
      </c>
      <c r="L5">
        <v>0</v>
      </c>
      <c r="M5">
        <v>0</v>
      </c>
      <c r="N5">
        <v>0</v>
      </c>
      <c r="O5">
        <v>375000</v>
      </c>
      <c r="P5">
        <v>300000</v>
      </c>
      <c r="Q5">
        <v>375000</v>
      </c>
      <c r="R5">
        <v>0</v>
      </c>
    </row>
    <row r="6" spans="1:18" x14ac:dyDescent="0.25">
      <c r="A6">
        <v>2021</v>
      </c>
      <c r="B6" t="s">
        <v>53</v>
      </c>
      <c r="C6">
        <v>13490585</v>
      </c>
      <c r="D6">
        <v>2349745.69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2349745.69</v>
      </c>
      <c r="O6">
        <v>0</v>
      </c>
      <c r="P6">
        <v>0</v>
      </c>
      <c r="Q6">
        <v>0</v>
      </c>
      <c r="R6">
        <v>0</v>
      </c>
    </row>
    <row r="7" spans="1:18" x14ac:dyDescent="0.25">
      <c r="A7">
        <v>2021</v>
      </c>
      <c r="B7" t="s">
        <v>15</v>
      </c>
      <c r="C7">
        <v>6778000</v>
      </c>
      <c r="D7">
        <v>7654128.96</v>
      </c>
      <c r="E7">
        <v>0</v>
      </c>
      <c r="F7">
        <v>0</v>
      </c>
      <c r="G7">
        <v>557579.44999999995</v>
      </c>
      <c r="H7">
        <v>633539.31999999995</v>
      </c>
      <c r="I7">
        <v>624222.29</v>
      </c>
      <c r="J7">
        <v>607797.55000000005</v>
      </c>
      <c r="K7">
        <v>608505.25</v>
      </c>
      <c r="L7">
        <v>606899.27</v>
      </c>
      <c r="M7">
        <v>609607.38</v>
      </c>
      <c r="N7">
        <v>645016.01</v>
      </c>
      <c r="O7">
        <v>631589.72</v>
      </c>
      <c r="P7">
        <v>0</v>
      </c>
      <c r="Q7">
        <v>1496657.28</v>
      </c>
      <c r="R7">
        <v>632715.43999999994</v>
      </c>
    </row>
    <row r="8" spans="1:18" x14ac:dyDescent="0.25">
      <c r="A8">
        <v>2021</v>
      </c>
      <c r="B8" t="s">
        <v>16</v>
      </c>
      <c r="C8">
        <f>SUM(C9:C16)</f>
        <v>44920750</v>
      </c>
      <c r="D8">
        <v>27912638.940000005</v>
      </c>
      <c r="E8">
        <v>0</v>
      </c>
      <c r="F8">
        <v>0</v>
      </c>
      <c r="G8">
        <f>+G9+G10+G11+G12+G13+G14+G15+G16+G17</f>
        <v>1753481.1600000001</v>
      </c>
      <c r="H8">
        <f t="shared" ref="H8:Q8" si="2">+H9+H10+H11+H12+H13+H14+H15+H16+H17</f>
        <v>3326891.1399999997</v>
      </c>
      <c r="I8">
        <f t="shared" si="2"/>
        <v>2503757.6100000003</v>
      </c>
      <c r="J8">
        <f t="shared" si="2"/>
        <v>1719668.7999999998</v>
      </c>
      <c r="K8">
        <f t="shared" si="2"/>
        <v>2214472.71</v>
      </c>
      <c r="L8">
        <f>+L9+L10+L11+L12+L13+L14+L15+L16+L17</f>
        <v>2109213.44</v>
      </c>
      <c r="M8">
        <f t="shared" si="2"/>
        <v>2073359.8900000001</v>
      </c>
      <c r="N8">
        <f t="shared" si="2"/>
        <v>2151185.9300000002</v>
      </c>
      <c r="O8">
        <f t="shared" si="2"/>
        <v>1914865.57</v>
      </c>
      <c r="P8">
        <f t="shared" si="2"/>
        <v>2432117.5099999998</v>
      </c>
      <c r="Q8">
        <f t="shared" si="2"/>
        <v>1956705.29</v>
      </c>
      <c r="R8">
        <f>+R9+R10+R11+R12+R13+R14+R15+R16+R17</f>
        <v>3756919.8900000006</v>
      </c>
    </row>
    <row r="9" spans="1:18" x14ac:dyDescent="0.25">
      <c r="A9">
        <v>2021</v>
      </c>
      <c r="B9" t="s">
        <v>54</v>
      </c>
      <c r="C9">
        <v>4000000</v>
      </c>
      <c r="D9">
        <v>2293697.6399999997</v>
      </c>
      <c r="E9">
        <v>0</v>
      </c>
      <c r="F9">
        <v>0</v>
      </c>
      <c r="G9">
        <v>36084.019999999997</v>
      </c>
      <c r="H9">
        <v>198722.86</v>
      </c>
      <c r="I9">
        <v>263724.14</v>
      </c>
      <c r="J9">
        <v>55115.39</v>
      </c>
      <c r="K9">
        <v>166020.94</v>
      </c>
      <c r="L9">
        <v>182555.62</v>
      </c>
      <c r="M9">
        <v>245532.28</v>
      </c>
      <c r="N9">
        <v>357668.05</v>
      </c>
      <c r="O9">
        <v>115878.91</v>
      </c>
      <c r="P9">
        <v>193226.77</v>
      </c>
      <c r="Q9">
        <v>185291.85</v>
      </c>
      <c r="R9">
        <v>293876.81</v>
      </c>
    </row>
    <row r="10" spans="1:18" x14ac:dyDescent="0.25">
      <c r="A10">
        <v>2021</v>
      </c>
      <c r="B10" t="s">
        <v>55</v>
      </c>
      <c r="C10">
        <v>1450000</v>
      </c>
      <c r="D10">
        <v>52184.52</v>
      </c>
      <c r="E10">
        <v>0</v>
      </c>
      <c r="F10">
        <v>0</v>
      </c>
      <c r="G10">
        <v>2299.4299999999998</v>
      </c>
      <c r="H10">
        <v>28621.14</v>
      </c>
      <c r="I10">
        <v>0</v>
      </c>
      <c r="J10">
        <v>0</v>
      </c>
      <c r="K10">
        <v>1076</v>
      </c>
      <c r="L10">
        <v>530.34</v>
      </c>
      <c r="M10">
        <v>2000</v>
      </c>
      <c r="N10">
        <v>991.52</v>
      </c>
      <c r="O10">
        <v>1305.42</v>
      </c>
      <c r="P10">
        <v>7253.74</v>
      </c>
      <c r="Q10">
        <v>1221.53</v>
      </c>
      <c r="R10">
        <v>6885.4</v>
      </c>
    </row>
    <row r="11" spans="1:18" x14ac:dyDescent="0.25">
      <c r="A11">
        <v>2021</v>
      </c>
      <c r="B11" t="s">
        <v>56</v>
      </c>
      <c r="C11">
        <v>2525000</v>
      </c>
      <c r="D11">
        <v>1591761.5</v>
      </c>
      <c r="E11">
        <v>0</v>
      </c>
      <c r="F11">
        <v>0</v>
      </c>
      <c r="G11">
        <v>81000</v>
      </c>
      <c r="H11">
        <v>285100</v>
      </c>
      <c r="I11">
        <v>117700</v>
      </c>
      <c r="J11">
        <v>59200</v>
      </c>
      <c r="K11">
        <v>171035</v>
      </c>
      <c r="L11">
        <v>186167.5</v>
      </c>
      <c r="M11">
        <v>180547.5</v>
      </c>
      <c r="N11">
        <v>141189</v>
      </c>
      <c r="O11">
        <v>0</v>
      </c>
      <c r="P11">
        <v>140750</v>
      </c>
      <c r="Q11">
        <v>0</v>
      </c>
      <c r="R11">
        <v>229072.5</v>
      </c>
    </row>
    <row r="12" spans="1:18" x14ac:dyDescent="0.25">
      <c r="A12">
        <v>2021</v>
      </c>
      <c r="B12" t="s">
        <v>88</v>
      </c>
      <c r="C12">
        <v>1690000</v>
      </c>
      <c r="D12">
        <v>259675.89</v>
      </c>
      <c r="E12">
        <v>0</v>
      </c>
      <c r="F12">
        <v>0</v>
      </c>
      <c r="G12">
        <v>8160</v>
      </c>
      <c r="H12">
        <v>13355.32</v>
      </c>
      <c r="I12">
        <v>3376.98</v>
      </c>
      <c r="J12">
        <v>13955.31</v>
      </c>
      <c r="K12">
        <v>10100</v>
      </c>
      <c r="L12">
        <v>15290.02</v>
      </c>
      <c r="M12">
        <v>34150</v>
      </c>
      <c r="N12">
        <v>38925.54</v>
      </c>
      <c r="O12">
        <v>38594.839999999997</v>
      </c>
      <c r="P12">
        <v>21730.720000000001</v>
      </c>
      <c r="Q12">
        <v>16370</v>
      </c>
      <c r="R12">
        <v>45667.16</v>
      </c>
    </row>
    <row r="13" spans="1:18" x14ac:dyDescent="0.25">
      <c r="A13">
        <v>2021</v>
      </c>
      <c r="B13" t="s">
        <v>17</v>
      </c>
      <c r="C13">
        <v>775000</v>
      </c>
      <c r="D13">
        <v>370660.44</v>
      </c>
      <c r="E13">
        <v>0</v>
      </c>
      <c r="F13">
        <v>0</v>
      </c>
      <c r="G13">
        <v>0</v>
      </c>
      <c r="H13">
        <v>162142.64000000001</v>
      </c>
      <c r="I13">
        <v>6325</v>
      </c>
      <c r="J13">
        <v>17050</v>
      </c>
      <c r="K13">
        <v>2000</v>
      </c>
      <c r="L13">
        <v>0</v>
      </c>
      <c r="M13">
        <v>0</v>
      </c>
      <c r="N13">
        <v>0</v>
      </c>
      <c r="O13">
        <v>0</v>
      </c>
      <c r="P13">
        <v>0</v>
      </c>
      <c r="Q13">
        <v>79100</v>
      </c>
      <c r="R13">
        <v>104042.8</v>
      </c>
    </row>
    <row r="14" spans="1:18" x14ac:dyDescent="0.25">
      <c r="A14">
        <v>2021</v>
      </c>
      <c r="B14" t="s">
        <v>18</v>
      </c>
      <c r="C14">
        <v>1285000</v>
      </c>
      <c r="D14">
        <v>1309188.9899999998</v>
      </c>
      <c r="E14">
        <v>0</v>
      </c>
      <c r="F14">
        <v>0</v>
      </c>
      <c r="G14">
        <v>43589.88</v>
      </c>
      <c r="H14">
        <v>47237</v>
      </c>
      <c r="I14">
        <v>221951.35999999999</v>
      </c>
      <c r="J14">
        <v>4102</v>
      </c>
      <c r="K14">
        <v>268784.26</v>
      </c>
      <c r="L14">
        <v>73793.37</v>
      </c>
      <c r="M14">
        <v>258681.25</v>
      </c>
      <c r="N14">
        <v>14419</v>
      </c>
      <c r="O14">
        <v>104702.74</v>
      </c>
      <c r="P14">
        <v>58554.720000000001</v>
      </c>
      <c r="Q14">
        <v>46260.72</v>
      </c>
      <c r="R14">
        <v>167112.69</v>
      </c>
    </row>
    <row r="15" spans="1:18" x14ac:dyDescent="0.25">
      <c r="A15">
        <v>2021</v>
      </c>
      <c r="B15" t="s">
        <v>19</v>
      </c>
      <c r="C15">
        <v>5827000</v>
      </c>
      <c r="D15">
        <v>1244973.51</v>
      </c>
      <c r="E15">
        <v>0</v>
      </c>
      <c r="F15">
        <v>0</v>
      </c>
      <c r="G15">
        <v>95327.03</v>
      </c>
      <c r="H15">
        <v>207776.09</v>
      </c>
      <c r="I15">
        <v>126659.29</v>
      </c>
      <c r="J15">
        <v>43439.43</v>
      </c>
      <c r="K15">
        <v>86712.62</v>
      </c>
      <c r="L15">
        <v>52444.09</v>
      </c>
      <c r="M15">
        <v>136885.85</v>
      </c>
      <c r="N15">
        <v>147843.99</v>
      </c>
      <c r="O15">
        <v>96971.58</v>
      </c>
      <c r="P15">
        <v>56388.25</v>
      </c>
      <c r="Q15">
        <v>80411.5</v>
      </c>
      <c r="R15">
        <v>114113.79</v>
      </c>
    </row>
    <row r="16" spans="1:18" x14ac:dyDescent="0.25">
      <c r="A16">
        <v>2021</v>
      </c>
      <c r="B16" t="s">
        <v>57</v>
      </c>
      <c r="C16">
        <v>27368750</v>
      </c>
      <c r="D16">
        <v>20790496.450000003</v>
      </c>
      <c r="E16">
        <v>0</v>
      </c>
      <c r="F16">
        <v>0</v>
      </c>
      <c r="G16">
        <v>1487020.8</v>
      </c>
      <c r="H16">
        <v>2383936.09</v>
      </c>
      <c r="I16">
        <v>1764020.84</v>
      </c>
      <c r="J16">
        <v>1526806.67</v>
      </c>
      <c r="K16">
        <v>1508743.89</v>
      </c>
      <c r="L16">
        <v>1598432.5</v>
      </c>
      <c r="M16">
        <v>1215563.01</v>
      </c>
      <c r="N16">
        <v>1450148.83</v>
      </c>
      <c r="O16">
        <v>1557412.08</v>
      </c>
      <c r="P16">
        <v>1954213.31</v>
      </c>
      <c r="Q16">
        <v>1548049.69</v>
      </c>
      <c r="R16">
        <v>2796148.74</v>
      </c>
    </row>
    <row r="17" spans="1:18" x14ac:dyDescent="0.25">
      <c r="A17">
        <v>2021</v>
      </c>
      <c r="B17" t="s">
        <v>20</v>
      </c>
      <c r="C17">
        <v>200000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A18">
        <v>2021</v>
      </c>
      <c r="B18" t="s">
        <v>21</v>
      </c>
      <c r="C18">
        <f>SUM(C19:C27)</f>
        <v>12290000</v>
      </c>
      <c r="D18">
        <v>6462816.6499999994</v>
      </c>
      <c r="E18">
        <v>0</v>
      </c>
      <c r="F18">
        <v>0</v>
      </c>
      <c r="G18">
        <f>+G19+G20+G21+G22+G23+G24+G25+G26+G27</f>
        <v>215151.08000000002</v>
      </c>
      <c r="H18">
        <f>+H19++H20+H21+H23+H24+H25+H26+H27</f>
        <v>409444.69</v>
      </c>
      <c r="I18">
        <f>+I19+I20+I21+I22+I23+I24+I25+I26+I27</f>
        <v>662100.12</v>
      </c>
      <c r="J18">
        <f>+J19+J20+J21+J22+J23+J24+J25+J26+J27</f>
        <v>360432.42000000004</v>
      </c>
      <c r="K18">
        <f>+K19+K20+K21+K22+K23+K24+K25+K26+K27</f>
        <v>567646.09</v>
      </c>
      <c r="L18">
        <f>+L19+L20+L21+L22+L23+L24+L25+L26+L27</f>
        <v>731827.47000000009</v>
      </c>
      <c r="M18">
        <f>M19+M21+M23+M24+M25+M27</f>
        <v>278877.70999999996</v>
      </c>
      <c r="N18">
        <f>N19+N21+N23+N24+N25+N27</f>
        <v>267188.39</v>
      </c>
      <c r="O18">
        <f>O19+O20+O21+O22+O23+O24+O25+O27</f>
        <v>911622.4800000001</v>
      </c>
      <c r="P18">
        <f>P19+P20+P21+P22+P23+P24+P25+P27</f>
        <v>784473.58</v>
      </c>
      <c r="Q18">
        <f>+Q19+Q20+Q21+Q22+Q23+Q24+Q25+Q26+Q27</f>
        <v>499909.14</v>
      </c>
      <c r="R18">
        <f>+R19+R20+R21+R22+R23+R24+R25+R26+R27</f>
        <v>688230.22000000009</v>
      </c>
    </row>
    <row r="19" spans="1:18" x14ac:dyDescent="0.25">
      <c r="A19">
        <v>2021</v>
      </c>
      <c r="B19" t="s">
        <v>22</v>
      </c>
      <c r="C19">
        <v>1685000</v>
      </c>
      <c r="D19">
        <v>759398.21000000008</v>
      </c>
      <c r="E19">
        <v>0</v>
      </c>
      <c r="F19">
        <v>0</v>
      </c>
      <c r="G19">
        <v>11609.01</v>
      </c>
      <c r="H19">
        <v>50301.25</v>
      </c>
      <c r="I19">
        <v>21865.67</v>
      </c>
      <c r="J19">
        <v>23078.23</v>
      </c>
      <c r="K19">
        <v>86146.559999999998</v>
      </c>
      <c r="L19">
        <v>33469.97</v>
      </c>
      <c r="M19">
        <v>16710.22</v>
      </c>
      <c r="N19">
        <v>32194.5</v>
      </c>
      <c r="O19">
        <v>190262.22</v>
      </c>
      <c r="P19">
        <v>92309.440000000002</v>
      </c>
      <c r="Q19">
        <v>27261.57</v>
      </c>
      <c r="R19">
        <v>174189.57</v>
      </c>
    </row>
    <row r="20" spans="1:18" x14ac:dyDescent="0.25">
      <c r="A20">
        <v>2021</v>
      </c>
      <c r="B20" t="s">
        <v>23</v>
      </c>
      <c r="C20">
        <v>1045000</v>
      </c>
      <c r="D20">
        <v>488843.89999999991</v>
      </c>
      <c r="E20">
        <v>0</v>
      </c>
      <c r="F20">
        <v>0</v>
      </c>
      <c r="G20">
        <v>3258.48</v>
      </c>
      <c r="H20">
        <v>1873.22</v>
      </c>
      <c r="I20">
        <v>10</v>
      </c>
      <c r="J20">
        <v>0</v>
      </c>
      <c r="K20">
        <v>0</v>
      </c>
      <c r="L20">
        <v>71190</v>
      </c>
      <c r="M20">
        <v>0</v>
      </c>
      <c r="N20">
        <v>0</v>
      </c>
      <c r="O20">
        <v>152948.01999999999</v>
      </c>
      <c r="P20">
        <v>0</v>
      </c>
      <c r="Q20">
        <v>0</v>
      </c>
      <c r="R20">
        <v>179332.2</v>
      </c>
    </row>
    <row r="21" spans="1:18" x14ac:dyDescent="0.25">
      <c r="A21">
        <v>2021</v>
      </c>
      <c r="B21" t="s">
        <v>24</v>
      </c>
      <c r="C21">
        <v>600000</v>
      </c>
      <c r="D21">
        <v>331158.49999999994</v>
      </c>
      <c r="E21">
        <v>0</v>
      </c>
      <c r="F21">
        <v>0</v>
      </c>
      <c r="G21">
        <v>200</v>
      </c>
      <c r="H21">
        <v>41370.050000000003</v>
      </c>
      <c r="I21">
        <v>74987.67</v>
      </c>
      <c r="J21">
        <v>215</v>
      </c>
      <c r="K21">
        <v>2171.19</v>
      </c>
      <c r="L21">
        <v>51879.19</v>
      </c>
      <c r="M21">
        <v>5619.19</v>
      </c>
      <c r="N21">
        <v>10102.5</v>
      </c>
      <c r="O21">
        <v>523.36</v>
      </c>
      <c r="P21">
        <v>4499.08</v>
      </c>
      <c r="Q21">
        <v>80231.98</v>
      </c>
      <c r="R21">
        <v>59359.29</v>
      </c>
    </row>
    <row r="22" spans="1:18" x14ac:dyDescent="0.25">
      <c r="A22">
        <v>2021</v>
      </c>
      <c r="B22" t="s">
        <v>58</v>
      </c>
      <c r="C22">
        <v>160000</v>
      </c>
      <c r="D22">
        <v>75653.06</v>
      </c>
      <c r="E22">
        <v>0</v>
      </c>
      <c r="F22">
        <v>0</v>
      </c>
      <c r="G22">
        <v>0</v>
      </c>
      <c r="H22">
        <v>0</v>
      </c>
      <c r="I22">
        <v>0</v>
      </c>
      <c r="J22">
        <v>655.20000000000005</v>
      </c>
      <c r="K22">
        <v>0</v>
      </c>
      <c r="L22">
        <v>0</v>
      </c>
      <c r="M22">
        <v>0</v>
      </c>
      <c r="N22">
        <v>0</v>
      </c>
      <c r="O22">
        <v>728</v>
      </c>
      <c r="P22">
        <v>2801.53</v>
      </c>
      <c r="Q22">
        <v>0</v>
      </c>
      <c r="R22">
        <v>0</v>
      </c>
    </row>
    <row r="23" spans="1:18" x14ac:dyDescent="0.25">
      <c r="A23">
        <v>2021</v>
      </c>
      <c r="B23" t="s">
        <v>59</v>
      </c>
      <c r="C23">
        <v>735000</v>
      </c>
      <c r="D23">
        <v>324826.36000000004</v>
      </c>
      <c r="E23">
        <v>0</v>
      </c>
      <c r="F23">
        <v>0</v>
      </c>
      <c r="G23">
        <v>418</v>
      </c>
      <c r="H23">
        <v>5326.82</v>
      </c>
      <c r="I23">
        <v>8847.0300000000007</v>
      </c>
      <c r="J23">
        <v>12662</v>
      </c>
      <c r="K23">
        <v>49497.03</v>
      </c>
      <c r="L23">
        <v>13670.86</v>
      </c>
      <c r="M23">
        <v>3739.33</v>
      </c>
      <c r="N23">
        <v>11147.41</v>
      </c>
      <c r="O23">
        <v>184037.67</v>
      </c>
      <c r="P23">
        <v>19029.37</v>
      </c>
      <c r="Q23">
        <v>71468.33</v>
      </c>
      <c r="R23">
        <v>10769.56</v>
      </c>
    </row>
    <row r="24" spans="1:18" x14ac:dyDescent="0.25">
      <c r="A24">
        <v>2021</v>
      </c>
      <c r="B24" t="s">
        <v>60</v>
      </c>
      <c r="C24">
        <v>540000</v>
      </c>
      <c r="D24">
        <v>221077.15</v>
      </c>
      <c r="E24">
        <v>0</v>
      </c>
      <c r="F24">
        <v>0</v>
      </c>
      <c r="G24">
        <v>1557.3</v>
      </c>
      <c r="H24">
        <v>18157.98</v>
      </c>
      <c r="I24">
        <v>3617.37</v>
      </c>
      <c r="J24">
        <v>22655.08</v>
      </c>
      <c r="K24">
        <v>6041.2</v>
      </c>
      <c r="L24">
        <v>3479.66</v>
      </c>
      <c r="M24">
        <v>135782.13</v>
      </c>
      <c r="N24">
        <v>5053.83</v>
      </c>
      <c r="O24">
        <v>4896.2299999999996</v>
      </c>
      <c r="P24">
        <v>7018.33</v>
      </c>
      <c r="Q24">
        <v>5681.28</v>
      </c>
      <c r="R24">
        <v>7136.76</v>
      </c>
    </row>
    <row r="25" spans="1:18" x14ac:dyDescent="0.25">
      <c r="A25">
        <v>2021</v>
      </c>
      <c r="B25" t="s">
        <v>61</v>
      </c>
      <c r="C25">
        <v>3100000</v>
      </c>
      <c r="D25">
        <v>3167807.1799999997</v>
      </c>
      <c r="E25">
        <v>0</v>
      </c>
      <c r="F25">
        <v>0</v>
      </c>
      <c r="G25">
        <v>187433.28</v>
      </c>
      <c r="H25">
        <v>234612.47</v>
      </c>
      <c r="I25">
        <v>334924.74</v>
      </c>
      <c r="J25">
        <v>254134.32</v>
      </c>
      <c r="K25">
        <v>295855.99</v>
      </c>
      <c r="L25">
        <v>380242.39</v>
      </c>
      <c r="M25">
        <v>73561.990000000005</v>
      </c>
      <c r="N25">
        <v>125265.48</v>
      </c>
      <c r="O25">
        <v>314040.06</v>
      </c>
      <c r="P25">
        <v>528945.68999999994</v>
      </c>
      <c r="Q25">
        <v>290924.59000000003</v>
      </c>
      <c r="R25">
        <v>147866.18</v>
      </c>
    </row>
    <row r="26" spans="1:18" x14ac:dyDescent="0.25">
      <c r="A26">
        <v>2021</v>
      </c>
      <c r="B26" t="s">
        <v>62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18" x14ac:dyDescent="0.25">
      <c r="A27">
        <v>2021</v>
      </c>
      <c r="B27" t="s">
        <v>89</v>
      </c>
      <c r="C27">
        <v>4425000</v>
      </c>
      <c r="D27">
        <v>1094052.2899999998</v>
      </c>
      <c r="E27">
        <v>0</v>
      </c>
      <c r="F27">
        <v>0</v>
      </c>
      <c r="G27">
        <v>10675.01</v>
      </c>
      <c r="H27">
        <v>57802.9</v>
      </c>
      <c r="I27">
        <v>217847.64</v>
      </c>
      <c r="J27">
        <v>47032.59</v>
      </c>
      <c r="K27">
        <v>127934.12</v>
      </c>
      <c r="L27">
        <v>177895.4</v>
      </c>
      <c r="M27">
        <v>43464.85</v>
      </c>
      <c r="N27">
        <v>83424.67</v>
      </c>
      <c r="O27">
        <v>64186.92</v>
      </c>
      <c r="P27">
        <v>129870.14</v>
      </c>
      <c r="Q27">
        <v>24341.39</v>
      </c>
      <c r="R27">
        <v>109576.66</v>
      </c>
    </row>
    <row r="28" spans="1:18" x14ac:dyDescent="0.25">
      <c r="A28">
        <v>2021</v>
      </c>
      <c r="B28" t="s">
        <v>90</v>
      </c>
      <c r="C28">
        <f>+C29+C30+C31+C32+C33+C34+C35</f>
        <v>1585000</v>
      </c>
      <c r="D28">
        <v>48400.08</v>
      </c>
      <c r="E28">
        <v>0</v>
      </c>
      <c r="F28">
        <v>0</v>
      </c>
      <c r="G28">
        <f>+G29+G30+G31+G32+G33+G34+G35</f>
        <v>0</v>
      </c>
      <c r="H28">
        <f t="shared" ref="H28:R35" si="3">+H29+H30+H31+H32+H33+H34+H35</f>
        <v>0</v>
      </c>
      <c r="I28">
        <f t="shared" si="3"/>
        <v>0</v>
      </c>
      <c r="J28">
        <f t="shared" si="3"/>
        <v>0</v>
      </c>
      <c r="K28">
        <f t="shared" si="3"/>
        <v>0</v>
      </c>
      <c r="L28">
        <f t="shared" si="3"/>
        <v>315000</v>
      </c>
      <c r="M28">
        <f t="shared" si="3"/>
        <v>0</v>
      </c>
      <c r="N28">
        <f t="shared" si="3"/>
        <v>0</v>
      </c>
      <c r="O28">
        <v>0</v>
      </c>
      <c r="P28">
        <f t="shared" si="3"/>
        <v>0</v>
      </c>
      <c r="Q28">
        <f t="shared" si="3"/>
        <v>3400.08</v>
      </c>
      <c r="R28">
        <f t="shared" si="3"/>
        <v>0</v>
      </c>
    </row>
    <row r="29" spans="1:18" x14ac:dyDescent="0.25">
      <c r="A29">
        <v>2021</v>
      </c>
      <c r="B29" t="s">
        <v>25</v>
      </c>
      <c r="C29">
        <v>1585000</v>
      </c>
      <c r="D29">
        <v>48400.08</v>
      </c>
      <c r="E29">
        <v>0</v>
      </c>
      <c r="F29">
        <v>0</v>
      </c>
      <c r="G29">
        <v>0</v>
      </c>
      <c r="H29">
        <f t="shared" si="3"/>
        <v>0</v>
      </c>
      <c r="I29">
        <f t="shared" ref="I29:K29" si="4">+I30+I31+I32+I33+I34+I35+I36</f>
        <v>0</v>
      </c>
      <c r="J29">
        <f t="shared" si="4"/>
        <v>0</v>
      </c>
      <c r="K29">
        <f t="shared" si="4"/>
        <v>0</v>
      </c>
      <c r="L29">
        <v>45000</v>
      </c>
      <c r="M29">
        <f t="shared" ref="M29:N29" si="5">+M30+M31+M32+M33+M34+M35+M36</f>
        <v>0</v>
      </c>
      <c r="N29">
        <f t="shared" si="5"/>
        <v>0</v>
      </c>
      <c r="O29">
        <v>0</v>
      </c>
      <c r="P29">
        <f t="shared" ref="P29" si="6">+P30+P31+P32+P33+P34+P35+P36</f>
        <v>0</v>
      </c>
      <c r="Q29">
        <v>3400.08</v>
      </c>
      <c r="R29">
        <v>0</v>
      </c>
    </row>
    <row r="30" spans="1:18" x14ac:dyDescent="0.25">
      <c r="A30">
        <v>2021</v>
      </c>
      <c r="B30" t="s">
        <v>26</v>
      </c>
      <c r="C30">
        <v>0</v>
      </c>
      <c r="D30">
        <v>0</v>
      </c>
      <c r="E30">
        <v>0</v>
      </c>
      <c r="F30">
        <v>0</v>
      </c>
      <c r="G30">
        <v>0</v>
      </c>
      <c r="H30">
        <f t="shared" si="3"/>
        <v>0</v>
      </c>
      <c r="I30">
        <f t="shared" ref="I30:K30" si="7">+I31+I32+I33+I34+I35+I36+I37</f>
        <v>0</v>
      </c>
      <c r="J30">
        <f t="shared" si="7"/>
        <v>0</v>
      </c>
      <c r="K30">
        <f t="shared" si="7"/>
        <v>0</v>
      </c>
      <c r="L30">
        <v>45000</v>
      </c>
      <c r="M30">
        <f t="shared" ref="M30:N30" si="8">+M31+M32+M33+M34+M35+M36+M37</f>
        <v>0</v>
      </c>
      <c r="N30">
        <f t="shared" si="8"/>
        <v>0</v>
      </c>
      <c r="O30">
        <v>0</v>
      </c>
      <c r="P30">
        <f t="shared" ref="P30" si="9">+P31+P32+P33+P34+P35+P36+P37</f>
        <v>0</v>
      </c>
      <c r="Q30">
        <v>0</v>
      </c>
      <c r="R30">
        <v>0</v>
      </c>
    </row>
    <row r="31" spans="1:18" x14ac:dyDescent="0.25">
      <c r="A31">
        <v>2021</v>
      </c>
      <c r="B31" t="s">
        <v>27</v>
      </c>
      <c r="C31">
        <v>0</v>
      </c>
      <c r="D31">
        <v>0</v>
      </c>
      <c r="E31">
        <v>0</v>
      </c>
      <c r="F31">
        <v>0</v>
      </c>
      <c r="G31">
        <v>0</v>
      </c>
      <c r="H31">
        <f t="shared" si="3"/>
        <v>0</v>
      </c>
      <c r="I31">
        <f t="shared" ref="I31:K31" si="10">+I32+I33+I34+I35+I36+I37+I38</f>
        <v>0</v>
      </c>
      <c r="J31">
        <f t="shared" si="10"/>
        <v>0</v>
      </c>
      <c r="K31">
        <f t="shared" si="10"/>
        <v>0</v>
      </c>
      <c r="L31">
        <v>45000</v>
      </c>
      <c r="M31">
        <f t="shared" ref="M31:N31" si="11">+M32+M33+M34+M35+M36+M37+M38</f>
        <v>0</v>
      </c>
      <c r="N31">
        <f t="shared" si="11"/>
        <v>0</v>
      </c>
      <c r="O31">
        <v>0</v>
      </c>
      <c r="P31">
        <f t="shared" ref="P31" si="12">+P32+P33+P34+P35+P36+P37+P38</f>
        <v>0</v>
      </c>
      <c r="Q31">
        <v>0</v>
      </c>
      <c r="R31">
        <v>0</v>
      </c>
    </row>
    <row r="32" spans="1:18" x14ac:dyDescent="0.25">
      <c r="A32">
        <v>2021</v>
      </c>
      <c r="B32" t="s">
        <v>28</v>
      </c>
      <c r="C32">
        <v>0</v>
      </c>
      <c r="D32">
        <v>0</v>
      </c>
      <c r="E32">
        <v>0</v>
      </c>
      <c r="F32">
        <v>0</v>
      </c>
      <c r="G32">
        <v>0</v>
      </c>
      <c r="H32">
        <f t="shared" si="3"/>
        <v>0</v>
      </c>
      <c r="I32">
        <f t="shared" ref="I32:K32" si="13">+I33+I34+I35+I36+I37+I38+I39</f>
        <v>0</v>
      </c>
      <c r="J32">
        <f t="shared" si="13"/>
        <v>0</v>
      </c>
      <c r="K32">
        <f t="shared" si="13"/>
        <v>0</v>
      </c>
      <c r="L32">
        <v>45000</v>
      </c>
      <c r="M32">
        <f t="shared" ref="M32:N32" si="14">+M33+M34+M35+M36+M37+M38+M39</f>
        <v>0</v>
      </c>
      <c r="N32">
        <f t="shared" si="14"/>
        <v>0</v>
      </c>
      <c r="O32">
        <v>0</v>
      </c>
      <c r="P32">
        <f t="shared" ref="P32" si="15">+P33+P34+P35+P36+P37+P38+P39</f>
        <v>0</v>
      </c>
      <c r="Q32">
        <v>0</v>
      </c>
      <c r="R32">
        <v>0</v>
      </c>
    </row>
    <row r="33" spans="1:18" x14ac:dyDescent="0.25">
      <c r="A33">
        <v>2021</v>
      </c>
      <c r="B33" t="s">
        <v>64</v>
      </c>
      <c r="C33">
        <v>0</v>
      </c>
      <c r="D33">
        <v>0</v>
      </c>
      <c r="E33">
        <v>0</v>
      </c>
      <c r="F33">
        <v>0</v>
      </c>
      <c r="G33">
        <v>0</v>
      </c>
      <c r="H33">
        <f t="shared" si="3"/>
        <v>0</v>
      </c>
      <c r="I33">
        <f t="shared" ref="I33:K33" si="16">+I34+I35+I36+I37+I38+I39+I40</f>
        <v>0</v>
      </c>
      <c r="J33">
        <f t="shared" si="16"/>
        <v>0</v>
      </c>
      <c r="K33">
        <f t="shared" si="16"/>
        <v>0</v>
      </c>
      <c r="L33">
        <v>45000</v>
      </c>
      <c r="M33">
        <f t="shared" ref="M33:N33" si="17">+M34+M35+M36+M37+M38+M39+M40</f>
        <v>0</v>
      </c>
      <c r="N33">
        <f t="shared" si="17"/>
        <v>0</v>
      </c>
      <c r="O33">
        <v>0</v>
      </c>
      <c r="P33">
        <f t="shared" ref="P33" si="18">+P34+P35+P36+P37+P38+P39+P40</f>
        <v>0</v>
      </c>
      <c r="Q33">
        <v>0</v>
      </c>
      <c r="R33">
        <v>0</v>
      </c>
    </row>
    <row r="34" spans="1:18" x14ac:dyDescent="0.25">
      <c r="A34">
        <v>2021</v>
      </c>
      <c r="B34" t="s">
        <v>65</v>
      </c>
      <c r="C34">
        <v>0</v>
      </c>
      <c r="D34">
        <v>0</v>
      </c>
      <c r="E34">
        <v>0</v>
      </c>
      <c r="F34">
        <v>0</v>
      </c>
      <c r="G34">
        <v>0</v>
      </c>
      <c r="H34">
        <f t="shared" si="3"/>
        <v>0</v>
      </c>
      <c r="I34">
        <f t="shared" ref="I34:K34" si="19">+I35+I36+I37+I38+I39+I40+I41</f>
        <v>0</v>
      </c>
      <c r="J34">
        <f t="shared" si="19"/>
        <v>0</v>
      </c>
      <c r="K34">
        <f t="shared" si="19"/>
        <v>0</v>
      </c>
      <c r="L34">
        <v>45000</v>
      </c>
      <c r="M34">
        <f t="shared" ref="M34:N34" si="20">+M35+M36+M37+M38+M39+M40+M41</f>
        <v>0</v>
      </c>
      <c r="N34">
        <f t="shared" si="20"/>
        <v>0</v>
      </c>
      <c r="O34">
        <v>0</v>
      </c>
      <c r="P34">
        <f t="shared" ref="P34" si="21">+P35+P36+P37+P38+P39+P40+P41</f>
        <v>0</v>
      </c>
      <c r="Q34">
        <v>0</v>
      </c>
      <c r="R34">
        <v>0</v>
      </c>
    </row>
    <row r="35" spans="1:18" x14ac:dyDescent="0.25">
      <c r="A35">
        <v>2021</v>
      </c>
      <c r="B35" t="s">
        <v>91</v>
      </c>
      <c r="C35">
        <v>0</v>
      </c>
      <c r="D35">
        <v>0</v>
      </c>
      <c r="E35">
        <v>0</v>
      </c>
      <c r="F35">
        <v>0</v>
      </c>
      <c r="G35">
        <v>0</v>
      </c>
      <c r="H35">
        <f t="shared" si="3"/>
        <v>0</v>
      </c>
      <c r="I35">
        <f t="shared" ref="I35:K35" si="22">+I36+I37+I38+I39+I40+I41+I42</f>
        <v>0</v>
      </c>
      <c r="J35">
        <f t="shared" si="22"/>
        <v>0</v>
      </c>
      <c r="K35">
        <f t="shared" si="22"/>
        <v>0</v>
      </c>
      <c r="L35">
        <v>45000</v>
      </c>
      <c r="M35">
        <f t="shared" ref="M35:N35" si="23">+M36+M37+M38+M39+M40+M41+M42</f>
        <v>0</v>
      </c>
      <c r="N35">
        <f t="shared" si="23"/>
        <v>0</v>
      </c>
      <c r="O35">
        <v>0</v>
      </c>
      <c r="P35">
        <f t="shared" ref="P35" si="24">+P36+P37+P38+P39+P40+P41+P42</f>
        <v>0</v>
      </c>
      <c r="Q35">
        <v>0</v>
      </c>
      <c r="R35">
        <v>0</v>
      </c>
    </row>
    <row r="36" spans="1:18" x14ac:dyDescent="0.25">
      <c r="A36">
        <v>2021</v>
      </c>
      <c r="B36" t="s">
        <v>29</v>
      </c>
      <c r="C36">
        <v>0</v>
      </c>
      <c r="D36">
        <v>0</v>
      </c>
      <c r="E36">
        <v>0</v>
      </c>
      <c r="F36">
        <v>0</v>
      </c>
      <c r="G36">
        <f>+G37+G38+G39+G40+G41+G42+G43</f>
        <v>12244668.700000001</v>
      </c>
      <c r="H36">
        <f t="shared" ref="H36:Q43" si="25">+H37+H38+H39+H40+H41+H42+H43</f>
        <v>0</v>
      </c>
      <c r="I36">
        <f t="shared" si="25"/>
        <v>0</v>
      </c>
      <c r="J36">
        <f t="shared" si="25"/>
        <v>0</v>
      </c>
      <c r="K36">
        <f t="shared" si="25"/>
        <v>0</v>
      </c>
      <c r="L36">
        <v>0</v>
      </c>
      <c r="M36">
        <f t="shared" si="25"/>
        <v>0</v>
      </c>
      <c r="N36">
        <f t="shared" si="25"/>
        <v>0</v>
      </c>
      <c r="O36">
        <v>0</v>
      </c>
      <c r="P36">
        <f t="shared" si="25"/>
        <v>0</v>
      </c>
      <c r="Q36">
        <f t="shared" si="25"/>
        <v>0</v>
      </c>
      <c r="R36">
        <v>0</v>
      </c>
    </row>
    <row r="37" spans="1:18" x14ac:dyDescent="0.25">
      <c r="A37">
        <v>2021</v>
      </c>
      <c r="B37" t="s">
        <v>30</v>
      </c>
      <c r="C37">
        <v>0</v>
      </c>
      <c r="D37">
        <v>0</v>
      </c>
      <c r="E37">
        <v>0</v>
      </c>
      <c r="F37">
        <v>0</v>
      </c>
      <c r="G37">
        <f t="shared" ref="G37:G43" si="26">+G38+G39+G40+G41+G42+G43+G44</f>
        <v>6146533.3000000007</v>
      </c>
      <c r="H37">
        <f t="shared" si="25"/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25">
      <c r="A38">
        <v>2021</v>
      </c>
      <c r="B38" t="s">
        <v>31</v>
      </c>
      <c r="C38">
        <v>0</v>
      </c>
      <c r="D38">
        <v>0</v>
      </c>
      <c r="E38">
        <v>0</v>
      </c>
      <c r="F38">
        <v>0</v>
      </c>
      <c r="G38">
        <f t="shared" si="26"/>
        <v>3097465.6</v>
      </c>
      <c r="H38">
        <f t="shared" si="25"/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18" x14ac:dyDescent="0.25">
      <c r="A39">
        <v>2021</v>
      </c>
      <c r="B39" t="s">
        <v>32</v>
      </c>
      <c r="C39">
        <v>0</v>
      </c>
      <c r="D39">
        <v>0</v>
      </c>
      <c r="E39">
        <v>0</v>
      </c>
      <c r="F39">
        <v>0</v>
      </c>
      <c r="G39">
        <f t="shared" si="26"/>
        <v>1548732.8</v>
      </c>
      <c r="H39">
        <f t="shared" si="25"/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>
        <v>2021</v>
      </c>
      <c r="B40" t="s">
        <v>67</v>
      </c>
      <c r="C40">
        <v>0</v>
      </c>
      <c r="D40">
        <v>0</v>
      </c>
      <c r="E40">
        <v>0</v>
      </c>
      <c r="F40">
        <v>0</v>
      </c>
      <c r="G40">
        <f t="shared" si="26"/>
        <v>774366.40000000014</v>
      </c>
      <c r="H40">
        <f t="shared" si="25"/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</row>
    <row r="41" spans="1:18" x14ac:dyDescent="0.25">
      <c r="A41">
        <v>2021</v>
      </c>
      <c r="B41" t="s">
        <v>68</v>
      </c>
      <c r="C41">
        <v>0</v>
      </c>
      <c r="D41">
        <v>0</v>
      </c>
      <c r="E41">
        <v>0</v>
      </c>
      <c r="F41">
        <v>0</v>
      </c>
      <c r="G41">
        <f t="shared" si="26"/>
        <v>387183.20000000007</v>
      </c>
      <c r="H41">
        <f t="shared" si="25"/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</row>
    <row r="42" spans="1:18" x14ac:dyDescent="0.25">
      <c r="A42">
        <v>2021</v>
      </c>
      <c r="B42" t="s">
        <v>33</v>
      </c>
      <c r="C42">
        <v>0</v>
      </c>
      <c r="D42">
        <v>0</v>
      </c>
      <c r="E42">
        <v>0</v>
      </c>
      <c r="F42">
        <v>0</v>
      </c>
      <c r="G42">
        <f t="shared" si="26"/>
        <v>193591.6</v>
      </c>
      <c r="H42">
        <f t="shared" si="25"/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25">
      <c r="A43">
        <v>2021</v>
      </c>
      <c r="B43" t="s">
        <v>69</v>
      </c>
      <c r="C43">
        <v>0</v>
      </c>
      <c r="D43">
        <v>0</v>
      </c>
      <c r="E43">
        <v>0</v>
      </c>
      <c r="F43">
        <v>0</v>
      </c>
      <c r="G43">
        <f t="shared" si="26"/>
        <v>96795.8</v>
      </c>
      <c r="H43">
        <f t="shared" si="25"/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8" x14ac:dyDescent="0.25">
      <c r="A44">
        <v>2021</v>
      </c>
      <c r="B44" t="s">
        <v>34</v>
      </c>
      <c r="C44">
        <v>4279153</v>
      </c>
      <c r="D44">
        <v>7136352.0499999998</v>
      </c>
      <c r="E44">
        <v>0</v>
      </c>
      <c r="F44">
        <v>0</v>
      </c>
      <c r="G44">
        <f>+G45+G46+G47+G48+G49+G50+G51+G52+G53</f>
        <v>48397.9</v>
      </c>
      <c r="H44">
        <f t="shared" ref="H44:P52" si="27">+H45+H46+H47+H48+H49+H50+H51+H52+H53</f>
        <v>0</v>
      </c>
      <c r="I44">
        <f t="shared" si="27"/>
        <v>24611.4</v>
      </c>
      <c r="J44">
        <f t="shared" si="27"/>
        <v>280537.84999999998</v>
      </c>
      <c r="K44">
        <f t="shared" si="27"/>
        <v>6058.25</v>
      </c>
      <c r="L44">
        <f>+L45+L46+L47+L48+L49+L50+L51+L52+L53</f>
        <v>4525759.4300000006</v>
      </c>
      <c r="M44">
        <f t="shared" si="27"/>
        <v>105092.55</v>
      </c>
      <c r="N44">
        <f t="shared" si="27"/>
        <v>1023959.1</v>
      </c>
      <c r="O44">
        <f t="shared" si="27"/>
        <v>132102.08000000002</v>
      </c>
      <c r="P44">
        <f t="shared" si="27"/>
        <v>86466.790000000008</v>
      </c>
      <c r="Q44">
        <v>0</v>
      </c>
      <c r="R44">
        <f>+R45+R46+R47+R48+R49+R50+R51+R52+R53</f>
        <v>741783.83</v>
      </c>
    </row>
    <row r="45" spans="1:18" x14ac:dyDescent="0.25">
      <c r="A45">
        <v>2021</v>
      </c>
      <c r="B45" t="s">
        <v>35</v>
      </c>
      <c r="C45">
        <v>1184153</v>
      </c>
      <c r="D45">
        <v>1606021.4899999998</v>
      </c>
      <c r="E45">
        <v>0</v>
      </c>
      <c r="F45">
        <v>0</v>
      </c>
      <c r="G45">
        <v>48397.9</v>
      </c>
      <c r="H45">
        <f t="shared" si="27"/>
        <v>0</v>
      </c>
      <c r="I45">
        <v>24611.4</v>
      </c>
      <c r="J45">
        <v>280537.84999999998</v>
      </c>
      <c r="K45">
        <v>0</v>
      </c>
      <c r="L45">
        <v>0</v>
      </c>
      <c r="M45">
        <v>0</v>
      </c>
      <c r="N45">
        <v>681657.24</v>
      </c>
      <c r="O45">
        <v>75693.05</v>
      </c>
      <c r="P45">
        <v>12850.19</v>
      </c>
      <c r="Q45">
        <v>0</v>
      </c>
      <c r="R45">
        <v>482273.86</v>
      </c>
    </row>
    <row r="46" spans="1:18" x14ac:dyDescent="0.25">
      <c r="A46">
        <v>2021</v>
      </c>
      <c r="B46" t="s">
        <v>36</v>
      </c>
      <c r="C46">
        <v>0</v>
      </c>
      <c r="D46">
        <v>0</v>
      </c>
      <c r="E46">
        <v>0</v>
      </c>
      <c r="F46">
        <v>0</v>
      </c>
      <c r="G46">
        <v>0</v>
      </c>
      <c r="H46">
        <f t="shared" si="27"/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>
        <v>2021</v>
      </c>
      <c r="B47" t="s">
        <v>70</v>
      </c>
      <c r="C47">
        <v>50000</v>
      </c>
      <c r="D47">
        <v>0</v>
      </c>
      <c r="E47">
        <v>0</v>
      </c>
      <c r="F47">
        <v>0</v>
      </c>
      <c r="G47">
        <v>0</v>
      </c>
      <c r="H47">
        <f t="shared" si="27"/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>
        <v>2021</v>
      </c>
      <c r="B48" t="s">
        <v>92</v>
      </c>
      <c r="C48">
        <v>2825000</v>
      </c>
      <c r="D48">
        <v>4704689.2</v>
      </c>
      <c r="E48">
        <v>0</v>
      </c>
      <c r="F48">
        <v>0</v>
      </c>
      <c r="G48">
        <v>0</v>
      </c>
      <c r="H48">
        <f t="shared" si="27"/>
        <v>0</v>
      </c>
      <c r="I48">
        <v>0</v>
      </c>
      <c r="J48">
        <v>0</v>
      </c>
      <c r="K48">
        <v>0</v>
      </c>
      <c r="L48">
        <v>4444590.32</v>
      </c>
      <c r="M48">
        <v>0</v>
      </c>
      <c r="N48">
        <v>260098.88</v>
      </c>
      <c r="O48">
        <v>0</v>
      </c>
      <c r="P48">
        <v>0</v>
      </c>
      <c r="Q48">
        <v>0</v>
      </c>
      <c r="R48">
        <v>0</v>
      </c>
    </row>
    <row r="49" spans="1:18" x14ac:dyDescent="0.25">
      <c r="A49">
        <v>2021</v>
      </c>
      <c r="B49" t="s">
        <v>37</v>
      </c>
      <c r="C49">
        <v>220000</v>
      </c>
      <c r="D49">
        <v>686409.36</v>
      </c>
      <c r="E49">
        <v>0</v>
      </c>
      <c r="F49">
        <v>0</v>
      </c>
      <c r="G49">
        <v>0</v>
      </c>
      <c r="H49">
        <f t="shared" si="27"/>
        <v>0</v>
      </c>
      <c r="I49">
        <v>0</v>
      </c>
      <c r="J49">
        <v>0</v>
      </c>
      <c r="K49">
        <v>6058.25</v>
      </c>
      <c r="L49">
        <v>81169.11</v>
      </c>
      <c r="M49">
        <v>105092.55</v>
      </c>
      <c r="N49">
        <v>82202.98</v>
      </c>
      <c r="O49">
        <v>56409.03</v>
      </c>
      <c r="P49">
        <v>73616.600000000006</v>
      </c>
      <c r="Q49">
        <v>161582.87</v>
      </c>
      <c r="R49">
        <v>120277.97</v>
      </c>
    </row>
    <row r="50" spans="1:18" x14ac:dyDescent="0.25">
      <c r="A50">
        <v>2021</v>
      </c>
      <c r="B50" t="s">
        <v>38</v>
      </c>
      <c r="C50">
        <v>0</v>
      </c>
      <c r="D50">
        <v>0</v>
      </c>
      <c r="E50">
        <v>0</v>
      </c>
      <c r="F50">
        <v>0</v>
      </c>
      <c r="G50">
        <v>0</v>
      </c>
      <c r="H50">
        <f t="shared" si="27"/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1:18" x14ac:dyDescent="0.25">
      <c r="A51">
        <v>2021</v>
      </c>
      <c r="B51" t="s">
        <v>71</v>
      </c>
      <c r="C51">
        <v>0</v>
      </c>
      <c r="D51">
        <v>0</v>
      </c>
      <c r="E51">
        <v>0</v>
      </c>
      <c r="F51">
        <v>0</v>
      </c>
      <c r="G51">
        <v>0</v>
      </c>
      <c r="H51">
        <f t="shared" si="27"/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25">
      <c r="A52">
        <v>2021</v>
      </c>
      <c r="B52" t="s">
        <v>39</v>
      </c>
      <c r="C52">
        <v>0</v>
      </c>
      <c r="D52">
        <v>139232</v>
      </c>
      <c r="E52">
        <v>0</v>
      </c>
      <c r="F52">
        <v>0</v>
      </c>
      <c r="G52">
        <v>0</v>
      </c>
      <c r="H52">
        <f t="shared" si="27"/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139232</v>
      </c>
    </row>
    <row r="53" spans="1:18" x14ac:dyDescent="0.25">
      <c r="A53">
        <v>2021</v>
      </c>
      <c r="B53" t="s">
        <v>40</v>
      </c>
      <c r="C53">
        <v>0</v>
      </c>
      <c r="D53">
        <v>0</v>
      </c>
      <c r="E53">
        <v>0</v>
      </c>
      <c r="F53">
        <v>0</v>
      </c>
      <c r="G53">
        <v>0</v>
      </c>
      <c r="H53">
        <f>+H54+H55+H56+H57+H58+H59+H60+H61+H62</f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</row>
    <row r="54" spans="1:18" x14ac:dyDescent="0.25">
      <c r="A54">
        <v>2021</v>
      </c>
      <c r="B54" t="s">
        <v>41</v>
      </c>
      <c r="C54">
        <f>SUM(C55:C56)</f>
        <v>22031940</v>
      </c>
      <c r="D54">
        <v>3311127.9899999998</v>
      </c>
      <c r="E54">
        <v>0</v>
      </c>
      <c r="F54">
        <v>0</v>
      </c>
      <c r="G54">
        <f>+G55+G56+G57+G58</f>
        <v>0</v>
      </c>
      <c r="H54">
        <f t="shared" ref="H54:Q57" si="28">+H55+H56+H57+H58</f>
        <v>0</v>
      </c>
      <c r="I54">
        <f t="shared" si="28"/>
        <v>0</v>
      </c>
      <c r="J54">
        <f t="shared" si="28"/>
        <v>0</v>
      </c>
      <c r="K54">
        <f t="shared" si="28"/>
        <v>0</v>
      </c>
      <c r="L54">
        <f t="shared" si="28"/>
        <v>0</v>
      </c>
      <c r="M54">
        <v>0</v>
      </c>
      <c r="N54">
        <v>0</v>
      </c>
      <c r="O54">
        <f t="shared" si="28"/>
        <v>430932.21</v>
      </c>
      <c r="P54">
        <f t="shared" si="28"/>
        <v>0</v>
      </c>
      <c r="Q54">
        <f t="shared" si="28"/>
        <v>2880195.78</v>
      </c>
      <c r="R54">
        <v>0</v>
      </c>
    </row>
    <row r="55" spans="1:18" x14ac:dyDescent="0.25">
      <c r="A55">
        <v>2021</v>
      </c>
      <c r="B55" t="s">
        <v>42</v>
      </c>
      <c r="C55">
        <v>0</v>
      </c>
      <c r="D55">
        <v>3311127.9899999998</v>
      </c>
      <c r="E55">
        <v>0</v>
      </c>
      <c r="F55">
        <v>0</v>
      </c>
      <c r="G55">
        <v>0</v>
      </c>
      <c r="H55">
        <f t="shared" si="28"/>
        <v>0</v>
      </c>
      <c r="I55">
        <f t="shared" ref="I55" si="29">+I56+I57+I58+I59</f>
        <v>0</v>
      </c>
      <c r="J55">
        <v>0</v>
      </c>
      <c r="K55">
        <v>0</v>
      </c>
      <c r="L55">
        <f t="shared" ref="L55" si="30">+L56+L57+L58+L59</f>
        <v>0</v>
      </c>
      <c r="M55">
        <v>0</v>
      </c>
      <c r="N55">
        <v>0</v>
      </c>
      <c r="O55">
        <v>430932.21</v>
      </c>
      <c r="P55">
        <v>0</v>
      </c>
      <c r="Q55">
        <v>2880195.78</v>
      </c>
      <c r="R55">
        <v>0</v>
      </c>
    </row>
    <row r="56" spans="1:18" x14ac:dyDescent="0.25">
      <c r="A56">
        <v>2021</v>
      </c>
      <c r="B56" t="s">
        <v>43</v>
      </c>
      <c r="C56">
        <v>22031940</v>
      </c>
      <c r="D56">
        <v>0</v>
      </c>
      <c r="E56">
        <v>0</v>
      </c>
      <c r="F56">
        <v>0</v>
      </c>
      <c r="G56">
        <v>0</v>
      </c>
      <c r="H56">
        <f t="shared" si="28"/>
        <v>0</v>
      </c>
      <c r="I56">
        <f t="shared" ref="I56" si="31">+I57+I58+I59+I60</f>
        <v>0</v>
      </c>
      <c r="J56">
        <v>0</v>
      </c>
      <c r="K56">
        <v>0</v>
      </c>
      <c r="L56">
        <f t="shared" ref="L56" si="32">+L57+L58+L59+L60</f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>
        <v>2021</v>
      </c>
      <c r="B57" t="s">
        <v>44</v>
      </c>
      <c r="C57">
        <v>0</v>
      </c>
      <c r="D57">
        <v>0</v>
      </c>
      <c r="E57">
        <v>0</v>
      </c>
      <c r="F57">
        <v>0</v>
      </c>
      <c r="G57">
        <v>0</v>
      </c>
      <c r="H57">
        <f t="shared" si="28"/>
        <v>0</v>
      </c>
      <c r="I57">
        <f t="shared" ref="I57" si="33">+I58+I59+I60+I61</f>
        <v>0</v>
      </c>
      <c r="J57">
        <v>0</v>
      </c>
      <c r="K57">
        <v>0</v>
      </c>
      <c r="L57">
        <f t="shared" ref="L57" si="34">+L58+L59+L60+L61</f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</row>
    <row r="58" spans="1:18" x14ac:dyDescent="0.25">
      <c r="A58">
        <v>2021</v>
      </c>
      <c r="B58" t="s">
        <v>93</v>
      </c>
      <c r="C58">
        <v>0</v>
      </c>
      <c r="D58">
        <v>0</v>
      </c>
      <c r="E58">
        <v>0</v>
      </c>
      <c r="F58">
        <v>0</v>
      </c>
      <c r="G58">
        <v>0</v>
      </c>
      <c r="H58">
        <f>+H59+H60+H61+H62</f>
        <v>0</v>
      </c>
      <c r="I58">
        <f t="shared" ref="I58" si="35">+I59+I60+I61+I62</f>
        <v>0</v>
      </c>
      <c r="J58">
        <v>0</v>
      </c>
      <c r="K58">
        <v>0</v>
      </c>
      <c r="L58">
        <f t="shared" ref="L58" si="36">+L59+L60+L61+L62</f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</row>
    <row r="59" spans="1:18" x14ac:dyDescent="0.25">
      <c r="A59">
        <v>2021</v>
      </c>
      <c r="B59" t="s">
        <v>94</v>
      </c>
      <c r="C59">
        <v>0</v>
      </c>
      <c r="D59">
        <v>0</v>
      </c>
      <c r="E59">
        <v>0</v>
      </c>
      <c r="F59">
        <v>0</v>
      </c>
      <c r="G59">
        <f>+G60+G61</f>
        <v>0</v>
      </c>
      <c r="H59">
        <f t="shared" ref="H59:Q59" si="37">+H60+H61</f>
        <v>0</v>
      </c>
      <c r="I59">
        <f t="shared" si="37"/>
        <v>0</v>
      </c>
      <c r="J59">
        <f t="shared" si="37"/>
        <v>0</v>
      </c>
      <c r="K59">
        <f t="shared" si="37"/>
        <v>0</v>
      </c>
      <c r="L59">
        <f t="shared" si="37"/>
        <v>0</v>
      </c>
      <c r="M59">
        <v>0</v>
      </c>
      <c r="N59">
        <f t="shared" si="37"/>
        <v>0</v>
      </c>
      <c r="O59">
        <v>0</v>
      </c>
      <c r="P59">
        <f t="shared" si="37"/>
        <v>0</v>
      </c>
      <c r="Q59">
        <f t="shared" si="37"/>
        <v>0</v>
      </c>
      <c r="R59">
        <v>0</v>
      </c>
    </row>
    <row r="60" spans="1:18" x14ac:dyDescent="0.25">
      <c r="A60">
        <v>2021</v>
      </c>
      <c r="B60" t="s">
        <v>73</v>
      </c>
      <c r="C60">
        <v>0</v>
      </c>
      <c r="D60">
        <v>0</v>
      </c>
      <c r="E60">
        <v>0</v>
      </c>
      <c r="F60">
        <v>0</v>
      </c>
      <c r="G60">
        <f t="shared" ref="G60:G61" si="38">+G61+G62</f>
        <v>0</v>
      </c>
      <c r="H60">
        <f>+H61+H62</f>
        <v>0</v>
      </c>
      <c r="I60">
        <f t="shared" ref="I60" si="39">+I61+I62</f>
        <v>0</v>
      </c>
      <c r="J60">
        <v>0</v>
      </c>
      <c r="K60">
        <v>0</v>
      </c>
      <c r="L60">
        <f t="shared" ref="L60" si="40">+L61+L62</f>
        <v>0</v>
      </c>
      <c r="M60">
        <v>0</v>
      </c>
      <c r="N60">
        <f t="shared" ref="N60" si="41">+N61+N62</f>
        <v>0</v>
      </c>
      <c r="O60">
        <v>0</v>
      </c>
      <c r="P60">
        <v>0</v>
      </c>
      <c r="Q60">
        <v>0</v>
      </c>
      <c r="R60">
        <v>0</v>
      </c>
    </row>
    <row r="61" spans="1:18" x14ac:dyDescent="0.25">
      <c r="A61">
        <v>2021</v>
      </c>
      <c r="B61" t="s">
        <v>74</v>
      </c>
      <c r="C61">
        <v>0</v>
      </c>
      <c r="D61">
        <v>0</v>
      </c>
      <c r="E61">
        <v>0</v>
      </c>
      <c r="F61">
        <v>0</v>
      </c>
      <c r="G61">
        <f t="shared" si="38"/>
        <v>0</v>
      </c>
      <c r="H61">
        <f>+H62+H63</f>
        <v>0</v>
      </c>
      <c r="I61">
        <f t="shared" ref="I61" si="42">+I62+I63</f>
        <v>0</v>
      </c>
      <c r="J61">
        <v>0</v>
      </c>
      <c r="K61">
        <v>0</v>
      </c>
      <c r="L61">
        <f t="shared" ref="L61" si="43">+L62+L63</f>
        <v>0</v>
      </c>
      <c r="M61">
        <v>0</v>
      </c>
      <c r="N61">
        <f t="shared" ref="N61" si="44">+N62+N63</f>
        <v>0</v>
      </c>
      <c r="O61">
        <v>0</v>
      </c>
      <c r="P61">
        <v>0</v>
      </c>
      <c r="Q61">
        <v>0</v>
      </c>
      <c r="R61">
        <v>0</v>
      </c>
    </row>
    <row r="62" spans="1:18" x14ac:dyDescent="0.25">
      <c r="A62">
        <v>2021</v>
      </c>
      <c r="B62" t="s">
        <v>45</v>
      </c>
      <c r="C62">
        <v>0</v>
      </c>
      <c r="D62">
        <v>0</v>
      </c>
      <c r="E62">
        <v>0</v>
      </c>
      <c r="F62">
        <v>0</v>
      </c>
      <c r="G62">
        <f>+G63+G64+G65</f>
        <v>0</v>
      </c>
      <c r="H62">
        <f>+H63+H64+H65</f>
        <v>0</v>
      </c>
      <c r="I62">
        <f t="shared" ref="I62:Q62" si="45">+I63+I64+I65</f>
        <v>0</v>
      </c>
      <c r="J62">
        <f t="shared" si="45"/>
        <v>0</v>
      </c>
      <c r="K62">
        <f t="shared" si="45"/>
        <v>0</v>
      </c>
      <c r="L62">
        <f t="shared" si="45"/>
        <v>0</v>
      </c>
      <c r="M62">
        <v>0</v>
      </c>
      <c r="N62">
        <f t="shared" si="45"/>
        <v>0</v>
      </c>
      <c r="O62">
        <v>0</v>
      </c>
      <c r="P62">
        <f t="shared" si="45"/>
        <v>0</v>
      </c>
      <c r="Q62">
        <f t="shared" si="45"/>
        <v>0</v>
      </c>
      <c r="R62">
        <v>0</v>
      </c>
    </row>
    <row r="63" spans="1:18" x14ac:dyDescent="0.25">
      <c r="A63">
        <v>2021</v>
      </c>
      <c r="B63" t="s">
        <v>75</v>
      </c>
      <c r="C63">
        <v>0</v>
      </c>
      <c r="D63">
        <v>0</v>
      </c>
      <c r="E63">
        <v>0</v>
      </c>
      <c r="F63">
        <v>0</v>
      </c>
      <c r="G63">
        <f>+G64+G65+G66</f>
        <v>0</v>
      </c>
      <c r="H63">
        <v>0</v>
      </c>
      <c r="I63">
        <f t="shared" ref="I63" si="46">+I64+I65+I66</f>
        <v>0</v>
      </c>
      <c r="J63">
        <v>0</v>
      </c>
      <c r="K63">
        <v>0</v>
      </c>
      <c r="L63">
        <v>0</v>
      </c>
      <c r="M63">
        <v>0</v>
      </c>
      <c r="N63">
        <f>+N64+N65+N66</f>
        <v>0</v>
      </c>
      <c r="O63">
        <v>0</v>
      </c>
      <c r="P63">
        <v>0</v>
      </c>
      <c r="Q63">
        <v>0</v>
      </c>
      <c r="R63">
        <v>0</v>
      </c>
    </row>
    <row r="64" spans="1:18" x14ac:dyDescent="0.25">
      <c r="A64">
        <v>2021</v>
      </c>
      <c r="B64" t="s">
        <v>46</v>
      </c>
      <c r="C64">
        <v>0</v>
      </c>
      <c r="D64">
        <v>0</v>
      </c>
      <c r="E64">
        <v>0</v>
      </c>
      <c r="F64">
        <v>0</v>
      </c>
      <c r="G64">
        <f>+G65+G66+G67</f>
        <v>0</v>
      </c>
      <c r="H64">
        <v>0</v>
      </c>
      <c r="I64">
        <f t="shared" ref="I64" si="47">+I65+I66+I67</f>
        <v>0</v>
      </c>
      <c r="J64">
        <v>0</v>
      </c>
      <c r="K64">
        <v>0</v>
      </c>
      <c r="L64">
        <v>0</v>
      </c>
      <c r="M64">
        <v>0</v>
      </c>
      <c r="N64">
        <f>+N65+N66+N67</f>
        <v>0</v>
      </c>
      <c r="O64">
        <v>0</v>
      </c>
      <c r="P64">
        <v>0</v>
      </c>
      <c r="Q64">
        <v>0</v>
      </c>
      <c r="R64">
        <v>0</v>
      </c>
    </row>
    <row r="65" spans="1:18" x14ac:dyDescent="0.25">
      <c r="A65">
        <v>2021</v>
      </c>
      <c r="B65" t="s">
        <v>76</v>
      </c>
      <c r="C65">
        <v>0</v>
      </c>
      <c r="D65">
        <v>0</v>
      </c>
      <c r="E65">
        <v>0</v>
      </c>
      <c r="F65">
        <v>0</v>
      </c>
      <c r="G65">
        <f>+G66+G67+G68</f>
        <v>0</v>
      </c>
      <c r="H65">
        <v>0</v>
      </c>
      <c r="I65">
        <f t="shared" ref="I65" si="48">+I66+I67+I68</f>
        <v>0</v>
      </c>
      <c r="J65">
        <v>0</v>
      </c>
      <c r="K65">
        <v>0</v>
      </c>
      <c r="L65">
        <v>0</v>
      </c>
      <c r="M65">
        <v>0</v>
      </c>
      <c r="N65">
        <f>+N66+N67+N68</f>
        <v>0</v>
      </c>
      <c r="O65">
        <v>0</v>
      </c>
      <c r="P65">
        <v>0</v>
      </c>
      <c r="Q65">
        <v>0</v>
      </c>
      <c r="R65">
        <v>0</v>
      </c>
    </row>
    <row r="66" spans="1:18" x14ac:dyDescent="0.25">
      <c r="A66">
        <v>2021</v>
      </c>
      <c r="B66" t="s">
        <v>47</v>
      </c>
      <c r="C66">
        <v>0</v>
      </c>
      <c r="D66">
        <v>20769786.890000001</v>
      </c>
      <c r="E66">
        <v>0</v>
      </c>
      <c r="F66">
        <v>0</v>
      </c>
      <c r="G66">
        <f>+G67+G70+G73</f>
        <v>0</v>
      </c>
      <c r="H66">
        <f t="shared" ref="H66:Q66" si="49">+H67+H70+H73</f>
        <v>5078005.74</v>
      </c>
      <c r="I66">
        <f t="shared" si="49"/>
        <v>0</v>
      </c>
      <c r="J66">
        <f>J68</f>
        <v>7509865.1900000004</v>
      </c>
      <c r="K66">
        <f>++K67++K70+K73</f>
        <v>2052270.78</v>
      </c>
      <c r="L66">
        <f>+L67+L70+L73</f>
        <v>3767665.76</v>
      </c>
      <c r="M66">
        <f>M68</f>
        <v>1857651.26</v>
      </c>
      <c r="N66">
        <f>N70</f>
        <v>0</v>
      </c>
      <c r="O66">
        <f>O70</f>
        <v>0</v>
      </c>
      <c r="P66">
        <f>P68</f>
        <v>504328.16</v>
      </c>
      <c r="Q66">
        <f t="shared" si="49"/>
        <v>0</v>
      </c>
      <c r="R66">
        <v>0</v>
      </c>
    </row>
    <row r="67" spans="1:18" x14ac:dyDescent="0.25">
      <c r="A67">
        <v>2021</v>
      </c>
      <c r="B67" t="s">
        <v>48</v>
      </c>
      <c r="C67">
        <v>0</v>
      </c>
      <c r="D67">
        <v>10897942.280000001</v>
      </c>
      <c r="E67">
        <v>0</v>
      </c>
      <c r="F67">
        <v>0</v>
      </c>
      <c r="G67">
        <v>0</v>
      </c>
      <c r="H67">
        <v>5078005.74</v>
      </c>
      <c r="I67">
        <v>0</v>
      </c>
      <c r="J67">
        <v>0</v>
      </c>
      <c r="K67">
        <f>+K68+K69</f>
        <v>2052270.78</v>
      </c>
      <c r="L67">
        <f>+L68+L69</f>
        <v>3767665.76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25">
      <c r="A68">
        <v>2021</v>
      </c>
      <c r="B68" t="s">
        <v>49</v>
      </c>
      <c r="C68">
        <v>0</v>
      </c>
      <c r="D68">
        <v>20769786.890000001</v>
      </c>
      <c r="E68">
        <v>0</v>
      </c>
      <c r="F68">
        <v>0</v>
      </c>
      <c r="G68">
        <v>0</v>
      </c>
      <c r="H68">
        <v>5078005.74</v>
      </c>
      <c r="I68">
        <v>0</v>
      </c>
      <c r="J68">
        <v>7509865.1900000004</v>
      </c>
      <c r="K68">
        <v>2052270.78</v>
      </c>
      <c r="L68">
        <v>3767665.76</v>
      </c>
      <c r="M68">
        <v>1857651.26</v>
      </c>
      <c r="N68">
        <v>0</v>
      </c>
      <c r="O68">
        <v>0</v>
      </c>
      <c r="P68">
        <v>504328.16</v>
      </c>
      <c r="Q68">
        <v>0</v>
      </c>
      <c r="R68">
        <v>0</v>
      </c>
    </row>
    <row r="69" spans="1:18" x14ac:dyDescent="0.25">
      <c r="A69">
        <v>2021</v>
      </c>
      <c r="B69" t="s">
        <v>50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25">
      <c r="A70">
        <v>2021</v>
      </c>
      <c r="B70" t="s">
        <v>77</v>
      </c>
      <c r="C70">
        <v>0</v>
      </c>
      <c r="D70">
        <v>0</v>
      </c>
      <c r="E70">
        <v>0</v>
      </c>
      <c r="F70">
        <v>0</v>
      </c>
      <c r="G70">
        <v>0</v>
      </c>
      <c r="H70">
        <f t="shared" ref="H70" si="50">+H71+H72</f>
        <v>0</v>
      </c>
      <c r="I70">
        <v>0</v>
      </c>
      <c r="J70">
        <f>+J71+J72</f>
        <v>0</v>
      </c>
      <c r="K70">
        <f t="shared" ref="K70:P70" si="51">+K71+K72</f>
        <v>0</v>
      </c>
      <c r="L70">
        <f t="shared" si="51"/>
        <v>0</v>
      </c>
      <c r="M70">
        <f t="shared" si="51"/>
        <v>0</v>
      </c>
      <c r="N70">
        <v>0</v>
      </c>
      <c r="O70">
        <v>0</v>
      </c>
      <c r="P70">
        <f t="shared" si="51"/>
        <v>0</v>
      </c>
      <c r="Q70">
        <v>0</v>
      </c>
      <c r="R70">
        <v>0</v>
      </c>
    </row>
    <row r="71" spans="1:18" x14ac:dyDescent="0.25">
      <c r="A71">
        <v>2021</v>
      </c>
      <c r="B71" t="s">
        <v>78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</row>
    <row r="72" spans="1:18" x14ac:dyDescent="0.25">
      <c r="A72">
        <v>2021</v>
      </c>
      <c r="B72" t="s">
        <v>79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</row>
    <row r="73" spans="1:18" x14ac:dyDescent="0.25">
      <c r="A73">
        <v>2021</v>
      </c>
      <c r="B73" t="s">
        <v>80</v>
      </c>
      <c r="C73">
        <v>0</v>
      </c>
      <c r="D73">
        <v>0</v>
      </c>
      <c r="E73">
        <v>0</v>
      </c>
      <c r="F73">
        <v>0</v>
      </c>
      <c r="G73">
        <f>+G74</f>
        <v>0</v>
      </c>
      <c r="H73">
        <f t="shared" ref="H73:Q73" si="52">+H74</f>
        <v>0</v>
      </c>
      <c r="I73">
        <f t="shared" si="52"/>
        <v>0</v>
      </c>
      <c r="J73">
        <f t="shared" si="52"/>
        <v>0</v>
      </c>
      <c r="K73">
        <f t="shared" si="52"/>
        <v>0</v>
      </c>
      <c r="L73">
        <f t="shared" si="52"/>
        <v>0</v>
      </c>
      <c r="M73">
        <f t="shared" si="52"/>
        <v>0</v>
      </c>
      <c r="N73">
        <f t="shared" si="52"/>
        <v>0</v>
      </c>
      <c r="O73">
        <v>0</v>
      </c>
      <c r="P73">
        <f t="shared" si="52"/>
        <v>0</v>
      </c>
      <c r="Q73">
        <f t="shared" si="52"/>
        <v>0</v>
      </c>
      <c r="R73">
        <v>0</v>
      </c>
    </row>
    <row r="74" spans="1:18" x14ac:dyDescent="0.25">
      <c r="A74">
        <v>2021</v>
      </c>
      <c r="B74" t="s">
        <v>81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</row>
    <row r="75" spans="1:18" x14ac:dyDescent="0.25">
      <c r="A75">
        <v>2021</v>
      </c>
      <c r="B75" t="s">
        <v>51</v>
      </c>
      <c r="C75">
        <f>+C54+C44+C28+C18+C8+C2</f>
        <v>168721435</v>
      </c>
      <c r="D75">
        <v>150385626.5</v>
      </c>
      <c r="E75">
        <v>0</v>
      </c>
      <c r="F75">
        <v>0</v>
      </c>
      <c r="G75">
        <f>+G66+G62+G59+G53+G44++G36+G28+G18++G8+G2</f>
        <v>22719233</v>
      </c>
      <c r="H75">
        <f>+H66+H62+H59+H54+H44+H36+H28+H18+H8+H2</f>
        <v>14975711.040000001</v>
      </c>
      <c r="I75">
        <f t="shared" ref="I75:Q75" si="53">+I66+I62+I59+I54+I44+I36+I28+I18+I8+I2</f>
        <v>8450750.2800000012</v>
      </c>
      <c r="J75">
        <f t="shared" si="53"/>
        <v>16875013.969999999</v>
      </c>
      <c r="K75">
        <f t="shared" si="53"/>
        <v>10026664.039999999</v>
      </c>
      <c r="L75">
        <f>+L66+L62+L59+L54+L44+L36+L28+L18+L8+L2</f>
        <v>16901091.700000003</v>
      </c>
      <c r="M75">
        <f>+M66+M62+M59+M54+M44+M36+M28+M18+M8+M2</f>
        <v>9595072.629999999</v>
      </c>
      <c r="N75">
        <f>+N66+N62+N59+N54+N44+N36+N28+N18+N8+N2</f>
        <v>11267189.289999999</v>
      </c>
      <c r="O75">
        <f t="shared" si="53"/>
        <v>9330376.4199999999</v>
      </c>
      <c r="P75">
        <f>P44+P18+P8+P2+P66</f>
        <v>9166305.1999999993</v>
      </c>
      <c r="Q75">
        <f t="shared" si="53"/>
        <v>15034421.27</v>
      </c>
      <c r="R75">
        <f>+R2+R8+R18+R36+R44+R54+R59+R62+R66+R70+R73</f>
        <v>18310970.229999997</v>
      </c>
    </row>
    <row r="76" spans="1:18" x14ac:dyDescent="0.25">
      <c r="A76">
        <v>2022</v>
      </c>
      <c r="B76" t="s">
        <v>11</v>
      </c>
      <c r="C76">
        <f>SUM(C77:C81)</f>
        <v>89214770.099999994</v>
      </c>
      <c r="D76">
        <v>89761765.579999998</v>
      </c>
      <c r="E76">
        <v>0</v>
      </c>
      <c r="F76">
        <v>0</v>
      </c>
      <c r="G76">
        <f t="shared" ref="G76:Q76" si="54">SUM(G77:G81)</f>
        <v>5628843.4400000004</v>
      </c>
      <c r="H76">
        <f t="shared" si="54"/>
        <v>5651183.54</v>
      </c>
      <c r="I76">
        <f t="shared" si="54"/>
        <v>6154257.209999999</v>
      </c>
      <c r="J76">
        <f t="shared" si="54"/>
        <v>9025425.2599999998</v>
      </c>
      <c r="K76">
        <f t="shared" si="54"/>
        <v>6139110.0800000001</v>
      </c>
      <c r="L76">
        <f t="shared" si="54"/>
        <v>6321364.4900000002</v>
      </c>
      <c r="M76">
        <f t="shared" si="54"/>
        <v>8900815.3200000003</v>
      </c>
      <c r="N76">
        <f t="shared" si="54"/>
        <v>6509977.5100000007</v>
      </c>
      <c r="O76">
        <f t="shared" si="54"/>
        <v>5766835.04</v>
      </c>
      <c r="P76">
        <f t="shared" si="54"/>
        <v>5629814.1900000004</v>
      </c>
      <c r="Q76">
        <f t="shared" si="54"/>
        <v>9661617.5499999989</v>
      </c>
      <c r="R76">
        <v>14372521.950000001</v>
      </c>
    </row>
    <row r="77" spans="1:18" x14ac:dyDescent="0.25">
      <c r="A77">
        <v>2022</v>
      </c>
      <c r="B77" t="s">
        <v>12</v>
      </c>
      <c r="C77">
        <v>53314779.100000001</v>
      </c>
      <c r="D77">
        <v>61153725.940000005</v>
      </c>
      <c r="E77">
        <v>0</v>
      </c>
      <c r="F77">
        <v>0</v>
      </c>
      <c r="G77">
        <v>4296754.6500000004</v>
      </c>
      <c r="H77">
        <v>4321088.95</v>
      </c>
      <c r="I77">
        <v>4374054.0199999996</v>
      </c>
      <c r="J77">
        <v>4378495.84</v>
      </c>
      <c r="K77">
        <v>4686437.2699999996</v>
      </c>
      <c r="L77">
        <v>4448985.9000000004</v>
      </c>
      <c r="M77">
        <v>4428906.0599999996</v>
      </c>
      <c r="N77">
        <v>4763360.83</v>
      </c>
      <c r="O77">
        <v>4415429.84</v>
      </c>
      <c r="P77">
        <v>4325013.24</v>
      </c>
      <c r="Q77">
        <v>7538302.5199999996</v>
      </c>
      <c r="R77">
        <v>9176896.8200000003</v>
      </c>
    </row>
    <row r="78" spans="1:18" x14ac:dyDescent="0.25">
      <c r="A78">
        <v>2022</v>
      </c>
      <c r="B78" t="s">
        <v>13</v>
      </c>
      <c r="C78">
        <v>27062075</v>
      </c>
      <c r="D78">
        <v>15310423.120000001</v>
      </c>
      <c r="E78">
        <v>0</v>
      </c>
      <c r="F78">
        <v>0</v>
      </c>
      <c r="G78">
        <v>673750</v>
      </c>
      <c r="H78">
        <v>673750</v>
      </c>
      <c r="I78">
        <v>684750</v>
      </c>
      <c r="J78">
        <v>3930462.64</v>
      </c>
      <c r="K78">
        <v>727250</v>
      </c>
      <c r="L78">
        <v>717250</v>
      </c>
      <c r="M78">
        <v>719950</v>
      </c>
      <c r="N78">
        <v>745760.48</v>
      </c>
      <c r="O78">
        <v>649750</v>
      </c>
      <c r="P78">
        <v>603250</v>
      </c>
      <c r="Q78">
        <v>972250</v>
      </c>
      <c r="R78">
        <v>4212250</v>
      </c>
    </row>
    <row r="79" spans="1:18" x14ac:dyDescent="0.25">
      <c r="A79">
        <v>2022</v>
      </c>
      <c r="B79" t="s">
        <v>14</v>
      </c>
      <c r="C79">
        <v>1500000</v>
      </c>
      <c r="D79">
        <v>1650000</v>
      </c>
      <c r="E79">
        <v>0</v>
      </c>
      <c r="F79">
        <v>0</v>
      </c>
      <c r="G79">
        <v>0</v>
      </c>
      <c r="H79">
        <v>0</v>
      </c>
      <c r="I79">
        <v>450000</v>
      </c>
      <c r="J79">
        <v>0</v>
      </c>
      <c r="K79">
        <v>0</v>
      </c>
      <c r="L79">
        <v>450000</v>
      </c>
      <c r="M79">
        <v>0</v>
      </c>
      <c r="N79">
        <v>300000</v>
      </c>
      <c r="O79">
        <v>0</v>
      </c>
      <c r="P79">
        <v>0</v>
      </c>
      <c r="Q79">
        <v>450000</v>
      </c>
      <c r="R79">
        <v>0</v>
      </c>
    </row>
    <row r="80" spans="1:18" x14ac:dyDescent="0.25">
      <c r="A80">
        <v>2022</v>
      </c>
      <c r="B80" t="s">
        <v>53</v>
      </c>
      <c r="C80">
        <v>0</v>
      </c>
      <c r="D80">
        <v>3040516.25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3040516.25</v>
      </c>
      <c r="N80">
        <v>0</v>
      </c>
      <c r="O80">
        <v>0</v>
      </c>
      <c r="P80">
        <v>0</v>
      </c>
      <c r="Q80">
        <v>0</v>
      </c>
      <c r="R80">
        <v>0</v>
      </c>
    </row>
    <row r="81" spans="1:18" x14ac:dyDescent="0.25">
      <c r="A81">
        <v>2022</v>
      </c>
      <c r="B81" t="s">
        <v>15</v>
      </c>
      <c r="C81">
        <v>7337916</v>
      </c>
      <c r="D81">
        <v>8607100.2700000014</v>
      </c>
      <c r="E81">
        <v>0</v>
      </c>
      <c r="F81">
        <v>0</v>
      </c>
      <c r="G81">
        <v>658338.79</v>
      </c>
      <c r="H81">
        <v>656344.59</v>
      </c>
      <c r="I81">
        <v>645453.18999999994</v>
      </c>
      <c r="J81">
        <v>716466.78</v>
      </c>
      <c r="K81">
        <v>725422.81</v>
      </c>
      <c r="L81">
        <v>705128.59</v>
      </c>
      <c r="M81">
        <v>711443.01</v>
      </c>
      <c r="N81">
        <v>700856.2</v>
      </c>
      <c r="O81">
        <v>701655.2</v>
      </c>
      <c r="P81">
        <v>701550.95</v>
      </c>
      <c r="Q81">
        <v>701065.03</v>
      </c>
      <c r="R81">
        <v>983375.13000000012</v>
      </c>
    </row>
    <row r="82" spans="1:18" x14ac:dyDescent="0.25">
      <c r="A82">
        <v>2022</v>
      </c>
      <c r="B82" t="s">
        <v>16</v>
      </c>
      <c r="C82">
        <f>SUM(C83:C91)</f>
        <v>39633534</v>
      </c>
      <c r="D82">
        <v>32861928.150000002</v>
      </c>
      <c r="E82">
        <v>0</v>
      </c>
      <c r="F82">
        <v>0</v>
      </c>
      <c r="G82">
        <f t="shared" ref="G82:Q82" si="55">SUM(G83:G91)</f>
        <v>2968084.99</v>
      </c>
      <c r="H82">
        <f t="shared" si="55"/>
        <v>1956734.3</v>
      </c>
      <c r="I82">
        <f t="shared" si="55"/>
        <v>2182943.7799999998</v>
      </c>
      <c r="J82">
        <f t="shared" si="55"/>
        <v>2744252.08</v>
      </c>
      <c r="K82">
        <f t="shared" si="55"/>
        <v>3842427.77</v>
      </c>
      <c r="L82">
        <f t="shared" si="55"/>
        <v>2266499.33</v>
      </c>
      <c r="M82">
        <f t="shared" si="55"/>
        <v>2987492.04</v>
      </c>
      <c r="N82">
        <f t="shared" si="55"/>
        <v>3662147.79</v>
      </c>
      <c r="O82">
        <f t="shared" si="55"/>
        <v>2453500.33</v>
      </c>
      <c r="P82">
        <f t="shared" si="55"/>
        <v>2511138.0499999998</v>
      </c>
      <c r="Q82">
        <f t="shared" si="55"/>
        <v>1968538.5699999998</v>
      </c>
      <c r="R82">
        <v>3318169.1199999992</v>
      </c>
    </row>
    <row r="83" spans="1:18" x14ac:dyDescent="0.25">
      <c r="A83">
        <v>2022</v>
      </c>
      <c r="B83" t="s">
        <v>54</v>
      </c>
      <c r="C83">
        <v>2356000</v>
      </c>
      <c r="D83">
        <v>2388368.98</v>
      </c>
      <c r="E83">
        <v>0</v>
      </c>
      <c r="F83">
        <v>0</v>
      </c>
      <c r="G83">
        <v>62150.98</v>
      </c>
      <c r="H83">
        <v>148172.07999999999</v>
      </c>
      <c r="I83">
        <v>200909.23</v>
      </c>
      <c r="J83">
        <v>178683.23</v>
      </c>
      <c r="K83">
        <v>183674.69</v>
      </c>
      <c r="L83">
        <v>171463.16</v>
      </c>
      <c r="M83">
        <v>155095.26999999999</v>
      </c>
      <c r="N83">
        <v>206638.65</v>
      </c>
      <c r="O83">
        <v>285110.57</v>
      </c>
      <c r="P83">
        <v>398563.96</v>
      </c>
      <c r="Q83">
        <v>214142.19</v>
      </c>
      <c r="R83">
        <v>183764.97</v>
      </c>
    </row>
    <row r="84" spans="1:18" x14ac:dyDescent="0.25">
      <c r="A84">
        <v>2022</v>
      </c>
      <c r="B84" t="s">
        <v>55</v>
      </c>
      <c r="C84">
        <v>950000</v>
      </c>
      <c r="D84">
        <v>69213.25</v>
      </c>
      <c r="E84">
        <v>0</v>
      </c>
      <c r="F84">
        <v>0</v>
      </c>
      <c r="G84">
        <v>4740</v>
      </c>
      <c r="H84">
        <v>305</v>
      </c>
      <c r="I84">
        <v>745.76</v>
      </c>
      <c r="J84">
        <v>0</v>
      </c>
      <c r="K84">
        <v>998.05</v>
      </c>
      <c r="L84">
        <v>575</v>
      </c>
      <c r="M84">
        <v>100</v>
      </c>
      <c r="N84">
        <v>59400</v>
      </c>
      <c r="O84">
        <v>891.86</v>
      </c>
      <c r="P84">
        <v>0</v>
      </c>
      <c r="Q84">
        <v>75</v>
      </c>
      <c r="R84">
        <v>1382.58</v>
      </c>
    </row>
    <row r="85" spans="1:18" x14ac:dyDescent="0.25">
      <c r="A85">
        <v>2022</v>
      </c>
      <c r="B85" t="s">
        <v>56</v>
      </c>
      <c r="C85">
        <v>2950534</v>
      </c>
      <c r="D85">
        <v>1996539.5</v>
      </c>
      <c r="E85">
        <v>0</v>
      </c>
      <c r="F85">
        <v>0</v>
      </c>
      <c r="G85">
        <v>353600</v>
      </c>
      <c r="H85">
        <v>182222.5</v>
      </c>
      <c r="I85">
        <v>126627.5</v>
      </c>
      <c r="J85">
        <v>134057.5</v>
      </c>
      <c r="K85">
        <v>327269.5</v>
      </c>
      <c r="L85">
        <v>0</v>
      </c>
      <c r="M85">
        <v>149595</v>
      </c>
      <c r="N85">
        <v>253370</v>
      </c>
      <c r="O85">
        <v>188672.5</v>
      </c>
      <c r="P85">
        <v>0</v>
      </c>
      <c r="Q85">
        <v>149787.5</v>
      </c>
      <c r="R85">
        <v>131337.5</v>
      </c>
    </row>
    <row r="86" spans="1:18" x14ac:dyDescent="0.25">
      <c r="A86">
        <v>2022</v>
      </c>
      <c r="B86" t="s">
        <v>88</v>
      </c>
      <c r="C86">
        <v>835000</v>
      </c>
      <c r="D86">
        <v>204058.83</v>
      </c>
      <c r="E86">
        <v>0</v>
      </c>
      <c r="F86">
        <v>0</v>
      </c>
      <c r="G86">
        <v>86617.3</v>
      </c>
      <c r="H86">
        <v>21788.79</v>
      </c>
      <c r="I86">
        <v>15598.32</v>
      </c>
      <c r="J86">
        <v>14190</v>
      </c>
      <c r="K86">
        <v>7063.19</v>
      </c>
      <c r="L86">
        <v>14892.29</v>
      </c>
      <c r="M86">
        <v>6945.37</v>
      </c>
      <c r="N86">
        <v>10883.31</v>
      </c>
      <c r="O86">
        <v>200</v>
      </c>
      <c r="P86">
        <v>12006.36</v>
      </c>
      <c r="Q86">
        <v>1720.85</v>
      </c>
      <c r="R86">
        <v>12153.05</v>
      </c>
    </row>
    <row r="87" spans="1:18" x14ac:dyDescent="0.25">
      <c r="A87">
        <v>2022</v>
      </c>
      <c r="B87" t="s">
        <v>17</v>
      </c>
      <c r="C87">
        <v>590000</v>
      </c>
      <c r="D87">
        <v>43002</v>
      </c>
      <c r="E87">
        <v>0</v>
      </c>
      <c r="F87">
        <v>0</v>
      </c>
      <c r="G87">
        <v>3500</v>
      </c>
      <c r="H87">
        <v>2394</v>
      </c>
      <c r="I87">
        <v>13358</v>
      </c>
      <c r="J87">
        <v>0</v>
      </c>
      <c r="K87">
        <v>0</v>
      </c>
      <c r="L87">
        <v>23750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</row>
    <row r="88" spans="1:18" x14ac:dyDescent="0.25">
      <c r="A88">
        <v>2022</v>
      </c>
      <c r="B88" t="s">
        <v>18</v>
      </c>
      <c r="C88">
        <v>1700000</v>
      </c>
      <c r="D88">
        <v>1206616.44</v>
      </c>
      <c r="E88">
        <v>0</v>
      </c>
      <c r="F88">
        <v>0</v>
      </c>
      <c r="G88">
        <v>72312.58</v>
      </c>
      <c r="H88">
        <v>45433.43</v>
      </c>
      <c r="I88">
        <v>51458.8</v>
      </c>
      <c r="J88">
        <v>217403.36</v>
      </c>
      <c r="K88">
        <v>200791.25</v>
      </c>
      <c r="L88">
        <v>176236.62</v>
      </c>
      <c r="M88">
        <v>57147.76</v>
      </c>
      <c r="N88">
        <v>53175.96</v>
      </c>
      <c r="O88">
        <v>63079.19</v>
      </c>
      <c r="P88">
        <v>45388.33</v>
      </c>
      <c r="Q88">
        <v>53370.37</v>
      </c>
      <c r="R88">
        <v>170818.79</v>
      </c>
    </row>
    <row r="89" spans="1:18" x14ac:dyDescent="0.25">
      <c r="A89">
        <v>2022</v>
      </c>
      <c r="B89" t="s">
        <v>19</v>
      </c>
      <c r="C89">
        <v>4102000</v>
      </c>
      <c r="D89">
        <v>1915652.2</v>
      </c>
      <c r="E89">
        <v>0</v>
      </c>
      <c r="F89">
        <v>0</v>
      </c>
      <c r="G89">
        <v>243675.07</v>
      </c>
      <c r="H89">
        <v>66385.7</v>
      </c>
      <c r="I89">
        <v>81414.02</v>
      </c>
      <c r="J89">
        <v>94927.55</v>
      </c>
      <c r="K89">
        <v>249236.7</v>
      </c>
      <c r="L89">
        <v>276585.28000000003</v>
      </c>
      <c r="M89">
        <v>59550.49</v>
      </c>
      <c r="N89">
        <v>338791.21</v>
      </c>
      <c r="O89">
        <v>209683.08</v>
      </c>
      <c r="P89">
        <v>152258.67000000001</v>
      </c>
      <c r="Q89">
        <v>74061.27</v>
      </c>
      <c r="R89">
        <v>69083.16</v>
      </c>
    </row>
    <row r="90" spans="1:18" x14ac:dyDescent="0.25">
      <c r="A90">
        <v>2022</v>
      </c>
      <c r="B90" t="s">
        <v>57</v>
      </c>
      <c r="C90">
        <v>26150000</v>
      </c>
      <c r="D90">
        <v>25038476.950000003</v>
      </c>
      <c r="E90">
        <v>0</v>
      </c>
      <c r="F90">
        <v>0</v>
      </c>
      <c r="G90">
        <v>2141489.06</v>
      </c>
      <c r="H90">
        <v>1490032.8</v>
      </c>
      <c r="I90">
        <v>1692832.15</v>
      </c>
      <c r="J90">
        <v>2104990.44</v>
      </c>
      <c r="K90">
        <v>2873394.39</v>
      </c>
      <c r="L90">
        <v>1602996.98</v>
      </c>
      <c r="M90">
        <v>2559058.15</v>
      </c>
      <c r="N90">
        <v>2739888.66</v>
      </c>
      <c r="O90">
        <v>1705863.13</v>
      </c>
      <c r="P90">
        <v>1902920.73</v>
      </c>
      <c r="Q90">
        <v>1475381.39</v>
      </c>
      <c r="R90">
        <v>2749629.0699999994</v>
      </c>
    </row>
    <row r="91" spans="1:18" x14ac:dyDescent="0.25">
      <c r="A91">
        <v>2022</v>
      </c>
      <c r="B91" t="s">
        <v>20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1:18" x14ac:dyDescent="0.25">
      <c r="A92">
        <v>2022</v>
      </c>
      <c r="B92" t="s">
        <v>21</v>
      </c>
      <c r="C92">
        <f>SUM(C93:C101)</f>
        <v>10360000</v>
      </c>
      <c r="D92">
        <v>7851527.1599999992</v>
      </c>
      <c r="E92">
        <v>0</v>
      </c>
      <c r="F92">
        <v>0</v>
      </c>
      <c r="G92">
        <f t="shared" ref="G92:Q92" si="56">SUM(G93:G101)</f>
        <v>719779.5</v>
      </c>
      <c r="H92">
        <f t="shared" si="56"/>
        <v>705998.27</v>
      </c>
      <c r="I92">
        <f t="shared" si="56"/>
        <v>640048.70000000007</v>
      </c>
      <c r="J92">
        <f t="shared" si="56"/>
        <v>721601.77</v>
      </c>
      <c r="K92">
        <f t="shared" si="56"/>
        <v>685219.47</v>
      </c>
      <c r="L92">
        <f t="shared" si="56"/>
        <v>342493.72000000003</v>
      </c>
      <c r="M92">
        <f t="shared" si="56"/>
        <v>671715.30999999994</v>
      </c>
      <c r="N92">
        <f t="shared" si="56"/>
        <v>801307.57000000007</v>
      </c>
      <c r="O92">
        <f t="shared" si="56"/>
        <v>566194.97</v>
      </c>
      <c r="P92">
        <f t="shared" si="56"/>
        <v>763569.81</v>
      </c>
      <c r="Q92">
        <f t="shared" si="56"/>
        <v>463217.31</v>
      </c>
      <c r="R92">
        <v>770380.76</v>
      </c>
    </row>
    <row r="93" spans="1:18" x14ac:dyDescent="0.25">
      <c r="A93">
        <v>2022</v>
      </c>
      <c r="B93" t="s">
        <v>22</v>
      </c>
      <c r="C93">
        <v>850000</v>
      </c>
      <c r="D93">
        <v>853104.99</v>
      </c>
      <c r="E93">
        <v>0</v>
      </c>
      <c r="F93">
        <v>0</v>
      </c>
      <c r="G93">
        <v>109346.1</v>
      </c>
      <c r="H93">
        <v>18542.93</v>
      </c>
      <c r="I93">
        <v>94437.75</v>
      </c>
      <c r="J93">
        <v>22619.27</v>
      </c>
      <c r="K93">
        <v>17145.349999999999</v>
      </c>
      <c r="L93">
        <v>27657.66</v>
      </c>
      <c r="M93">
        <v>40521.730000000003</v>
      </c>
      <c r="N93">
        <v>35246.68</v>
      </c>
      <c r="O93">
        <v>68840.17</v>
      </c>
      <c r="P93">
        <v>44663.98</v>
      </c>
      <c r="Q93">
        <v>75082.66</v>
      </c>
      <c r="R93">
        <v>299000.71000000002</v>
      </c>
    </row>
    <row r="94" spans="1:18" x14ac:dyDescent="0.25">
      <c r="A94">
        <v>2022</v>
      </c>
      <c r="B94" t="s">
        <v>23</v>
      </c>
      <c r="C94">
        <v>1120000</v>
      </c>
      <c r="D94">
        <v>255359.56</v>
      </c>
      <c r="E94">
        <v>0</v>
      </c>
      <c r="F94">
        <v>0</v>
      </c>
      <c r="G94">
        <v>33334.65</v>
      </c>
      <c r="H94">
        <v>1500</v>
      </c>
      <c r="I94">
        <v>160178</v>
      </c>
      <c r="J94">
        <v>0</v>
      </c>
      <c r="K94">
        <v>1955.67</v>
      </c>
      <c r="L94">
        <v>2161.44</v>
      </c>
      <c r="M94">
        <v>0</v>
      </c>
      <c r="N94">
        <v>330.5</v>
      </c>
      <c r="O94">
        <v>593.22</v>
      </c>
      <c r="P94">
        <v>758.46</v>
      </c>
      <c r="Q94">
        <v>3532.62</v>
      </c>
      <c r="R94">
        <v>51015</v>
      </c>
    </row>
    <row r="95" spans="1:18" x14ac:dyDescent="0.25">
      <c r="A95">
        <v>2022</v>
      </c>
      <c r="B95" t="s">
        <v>24</v>
      </c>
      <c r="C95">
        <v>535000</v>
      </c>
      <c r="D95">
        <v>321673.03000000003</v>
      </c>
      <c r="E95">
        <v>0</v>
      </c>
      <c r="F95">
        <v>0</v>
      </c>
      <c r="G95">
        <v>3305.1</v>
      </c>
      <c r="H95">
        <v>905.85</v>
      </c>
      <c r="I95">
        <v>80505.63</v>
      </c>
      <c r="J95">
        <v>38773.730000000003</v>
      </c>
      <c r="K95">
        <v>2869.6</v>
      </c>
      <c r="L95">
        <v>581.29999999999995</v>
      </c>
      <c r="M95">
        <v>40227.35</v>
      </c>
      <c r="N95">
        <v>58694.53</v>
      </c>
      <c r="O95">
        <v>2519.52</v>
      </c>
      <c r="P95">
        <v>90365.89</v>
      </c>
      <c r="Q95">
        <v>589.83000000000004</v>
      </c>
      <c r="R95">
        <v>2334.7000000000003</v>
      </c>
    </row>
    <row r="96" spans="1:18" x14ac:dyDescent="0.25">
      <c r="A96">
        <v>2022</v>
      </c>
      <c r="B96" t="s">
        <v>58</v>
      </c>
      <c r="C96">
        <v>60000</v>
      </c>
      <c r="D96">
        <v>7091.18</v>
      </c>
      <c r="E96">
        <v>0</v>
      </c>
      <c r="F96">
        <v>0</v>
      </c>
      <c r="G96">
        <v>497.25</v>
      </c>
      <c r="H96">
        <v>0</v>
      </c>
      <c r="I96">
        <v>0</v>
      </c>
      <c r="J96">
        <v>0</v>
      </c>
      <c r="K96">
        <v>4653.8100000000004</v>
      </c>
      <c r="L96">
        <v>0</v>
      </c>
      <c r="M96">
        <v>0</v>
      </c>
      <c r="N96">
        <v>593.22</v>
      </c>
      <c r="O96">
        <v>0</v>
      </c>
      <c r="P96">
        <v>0</v>
      </c>
      <c r="Q96">
        <v>1346.9</v>
      </c>
      <c r="R96">
        <v>0</v>
      </c>
    </row>
    <row r="97" spans="1:18" x14ac:dyDescent="0.25">
      <c r="A97">
        <v>2022</v>
      </c>
      <c r="B97" t="s">
        <v>59</v>
      </c>
      <c r="C97">
        <v>475000</v>
      </c>
      <c r="D97">
        <v>213727.88999999996</v>
      </c>
      <c r="E97">
        <v>0</v>
      </c>
      <c r="F97">
        <v>0</v>
      </c>
      <c r="G97">
        <v>1450</v>
      </c>
      <c r="H97">
        <v>5844.44</v>
      </c>
      <c r="I97">
        <v>14799.73</v>
      </c>
      <c r="J97">
        <v>22005.85</v>
      </c>
      <c r="K97">
        <v>26941.22</v>
      </c>
      <c r="L97">
        <v>7529.97</v>
      </c>
      <c r="M97">
        <v>12080.76</v>
      </c>
      <c r="N97">
        <v>49961.06</v>
      </c>
      <c r="O97">
        <v>35867.49</v>
      </c>
      <c r="P97">
        <v>23939.74</v>
      </c>
      <c r="Q97">
        <v>6798.4</v>
      </c>
      <c r="R97">
        <v>6509.2300000000005</v>
      </c>
    </row>
    <row r="98" spans="1:18" x14ac:dyDescent="0.25">
      <c r="A98">
        <v>2022</v>
      </c>
      <c r="B98" t="s">
        <v>60</v>
      </c>
      <c r="C98">
        <v>310000</v>
      </c>
      <c r="D98">
        <v>76946.240000000005</v>
      </c>
      <c r="E98">
        <v>0</v>
      </c>
      <c r="F98">
        <v>0</v>
      </c>
      <c r="G98">
        <v>5689.02</v>
      </c>
      <c r="H98">
        <v>8930.58</v>
      </c>
      <c r="I98">
        <v>1197.8900000000001</v>
      </c>
      <c r="J98">
        <v>7228.04</v>
      </c>
      <c r="K98">
        <v>13291.72</v>
      </c>
      <c r="L98">
        <v>4723.16</v>
      </c>
      <c r="M98">
        <v>2363.36</v>
      </c>
      <c r="N98">
        <v>8999.2199999999993</v>
      </c>
      <c r="O98">
        <v>7411.96</v>
      </c>
      <c r="P98">
        <v>6265.31</v>
      </c>
      <c r="Q98">
        <v>5215.5600000000004</v>
      </c>
      <c r="R98">
        <v>5630.42</v>
      </c>
    </row>
    <row r="99" spans="1:18" x14ac:dyDescent="0.25">
      <c r="A99">
        <v>2022</v>
      </c>
      <c r="B99" t="s">
        <v>61</v>
      </c>
      <c r="C99">
        <v>3750000</v>
      </c>
      <c r="D99">
        <v>4708252.17</v>
      </c>
      <c r="E99">
        <v>0</v>
      </c>
      <c r="F99">
        <v>0</v>
      </c>
      <c r="G99">
        <v>562321.80000000005</v>
      </c>
      <c r="H99">
        <v>315050.71000000002</v>
      </c>
      <c r="I99">
        <v>272966.84000000003</v>
      </c>
      <c r="J99">
        <v>335631.39</v>
      </c>
      <c r="K99">
        <v>538608.93999999994</v>
      </c>
      <c r="L99">
        <v>285972.02</v>
      </c>
      <c r="M99">
        <v>501102.91</v>
      </c>
      <c r="N99">
        <v>462599.34</v>
      </c>
      <c r="O99">
        <v>353154.85</v>
      </c>
      <c r="P99">
        <v>372651.51</v>
      </c>
      <c r="Q99">
        <v>340386.39</v>
      </c>
      <c r="R99">
        <v>367805.47</v>
      </c>
    </row>
    <row r="100" spans="1:18" x14ac:dyDescent="0.25">
      <c r="A100">
        <v>2022</v>
      </c>
      <c r="B100" t="s">
        <v>62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>
        <v>2022</v>
      </c>
      <c r="B101" t="s">
        <v>89</v>
      </c>
      <c r="C101">
        <v>3260000</v>
      </c>
      <c r="D101">
        <v>1415372.0999999999</v>
      </c>
      <c r="E101">
        <v>0</v>
      </c>
      <c r="F101">
        <v>0</v>
      </c>
      <c r="G101">
        <v>3835.58</v>
      </c>
      <c r="H101">
        <v>355223.76</v>
      </c>
      <c r="I101">
        <v>15962.86</v>
      </c>
      <c r="J101">
        <v>295343.49</v>
      </c>
      <c r="K101">
        <v>79753.16</v>
      </c>
      <c r="L101">
        <v>13868.17</v>
      </c>
      <c r="M101">
        <v>75419.199999999997</v>
      </c>
      <c r="N101">
        <v>184883.02</v>
      </c>
      <c r="O101">
        <v>97807.76</v>
      </c>
      <c r="P101">
        <v>224924.92</v>
      </c>
      <c r="Q101">
        <v>30264.95</v>
      </c>
      <c r="R101">
        <v>38085.230000000003</v>
      </c>
    </row>
    <row r="102" spans="1:18" x14ac:dyDescent="0.25">
      <c r="A102">
        <v>2022</v>
      </c>
      <c r="B102" t="s">
        <v>63</v>
      </c>
      <c r="C102">
        <f>SUM(C103:C109)</f>
        <v>1585000</v>
      </c>
      <c r="D102">
        <v>52000</v>
      </c>
      <c r="E102">
        <v>0</v>
      </c>
      <c r="F102">
        <v>0</v>
      </c>
      <c r="G102">
        <f t="shared" ref="G102:I102" si="57">SUM(G103:G109)</f>
        <v>0</v>
      </c>
      <c r="H102">
        <f t="shared" si="57"/>
        <v>0</v>
      </c>
      <c r="I102">
        <f t="shared" si="57"/>
        <v>52000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25">
      <c r="A103">
        <v>2022</v>
      </c>
      <c r="B103" t="s">
        <v>25</v>
      </c>
      <c r="C103">
        <v>1585000</v>
      </c>
      <c r="D103">
        <v>52000</v>
      </c>
      <c r="E103">
        <v>0</v>
      </c>
      <c r="F103">
        <v>0</v>
      </c>
      <c r="G103">
        <v>0</v>
      </c>
      <c r="H103">
        <v>0</v>
      </c>
      <c r="I103">
        <v>52000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25">
      <c r="A104">
        <v>2022</v>
      </c>
      <c r="B104" t="s">
        <v>26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25">
      <c r="A105">
        <v>2022</v>
      </c>
      <c r="B105" t="s">
        <v>27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25">
      <c r="A106">
        <v>2022</v>
      </c>
      <c r="B106" t="s">
        <v>28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25">
      <c r="A107">
        <v>2022</v>
      </c>
      <c r="B107" t="s">
        <v>64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25">
      <c r="A108">
        <v>2022</v>
      </c>
      <c r="B108" t="s">
        <v>65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25">
      <c r="A109">
        <v>2022</v>
      </c>
      <c r="B109" t="s">
        <v>66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25">
      <c r="A110">
        <v>2022</v>
      </c>
      <c r="B110" t="s">
        <v>29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25">
      <c r="A111">
        <v>2022</v>
      </c>
      <c r="B111" t="s">
        <v>30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25">
      <c r="A112">
        <v>2022</v>
      </c>
      <c r="B112" t="s">
        <v>31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25">
      <c r="A113">
        <v>2022</v>
      </c>
      <c r="B113" t="s">
        <v>32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25">
      <c r="A114">
        <v>2022</v>
      </c>
      <c r="B114" t="s">
        <v>67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25">
      <c r="A115">
        <v>2022</v>
      </c>
      <c r="B115" t="s">
        <v>68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25">
      <c r="A116">
        <v>2022</v>
      </c>
      <c r="B116" t="s">
        <v>33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</row>
    <row r="117" spans="1:18" x14ac:dyDescent="0.25">
      <c r="A117">
        <v>2022</v>
      </c>
      <c r="B117" t="s">
        <v>69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</row>
    <row r="118" spans="1:18" x14ac:dyDescent="0.25">
      <c r="A118">
        <v>2022</v>
      </c>
      <c r="B118" t="s">
        <v>34</v>
      </c>
      <c r="C118">
        <f>SUM(C119:C127)</f>
        <v>11435000</v>
      </c>
      <c r="D118">
        <v>2522065.2999999998</v>
      </c>
      <c r="E118">
        <v>0</v>
      </c>
      <c r="F118">
        <v>0</v>
      </c>
      <c r="G118">
        <f t="shared" ref="G118:Q118" si="58">SUM(G119:G127)</f>
        <v>116841.84</v>
      </c>
      <c r="H118">
        <f t="shared" si="58"/>
        <v>38541.919999999998</v>
      </c>
      <c r="I118">
        <v>0</v>
      </c>
      <c r="J118">
        <f t="shared" si="58"/>
        <v>140870.81</v>
      </c>
      <c r="K118">
        <f t="shared" si="58"/>
        <v>268870.3</v>
      </c>
      <c r="L118">
        <f t="shared" si="58"/>
        <v>0</v>
      </c>
      <c r="M118">
        <f t="shared" si="58"/>
        <v>57167</v>
      </c>
      <c r="N118">
        <f t="shared" si="58"/>
        <v>634108.6</v>
      </c>
      <c r="O118">
        <f t="shared" si="58"/>
        <v>523660.9</v>
      </c>
      <c r="P118">
        <f t="shared" si="58"/>
        <v>81530</v>
      </c>
      <c r="Q118">
        <f t="shared" si="58"/>
        <v>390547.57999999996</v>
      </c>
      <c r="R118">
        <v>269926.34999999998</v>
      </c>
    </row>
    <row r="119" spans="1:18" x14ac:dyDescent="0.25">
      <c r="A119">
        <v>2022</v>
      </c>
      <c r="B119" t="s">
        <v>35</v>
      </c>
      <c r="C119">
        <v>1140000</v>
      </c>
      <c r="D119">
        <v>773527.98</v>
      </c>
      <c r="E119">
        <v>0</v>
      </c>
      <c r="F119">
        <v>0</v>
      </c>
      <c r="G119">
        <v>91326.97</v>
      </c>
      <c r="H119">
        <v>38541.919999999998</v>
      </c>
      <c r="I119">
        <v>0</v>
      </c>
      <c r="J119">
        <v>140870.81</v>
      </c>
      <c r="K119">
        <v>27747.38</v>
      </c>
      <c r="L119">
        <v>0</v>
      </c>
      <c r="M119">
        <v>57167</v>
      </c>
      <c r="N119">
        <v>138900</v>
      </c>
      <c r="O119">
        <v>244108.9</v>
      </c>
      <c r="P119">
        <v>0</v>
      </c>
      <c r="Q119">
        <v>0</v>
      </c>
      <c r="R119">
        <v>34865</v>
      </c>
    </row>
    <row r="120" spans="1:18" x14ac:dyDescent="0.25">
      <c r="A120">
        <v>2022</v>
      </c>
      <c r="B120" t="s">
        <v>36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</row>
    <row r="121" spans="1:18" x14ac:dyDescent="0.25">
      <c r="A121">
        <v>2022</v>
      </c>
      <c r="B121" t="s">
        <v>70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</row>
    <row r="122" spans="1:18" x14ac:dyDescent="0.25">
      <c r="A122">
        <v>2022</v>
      </c>
      <c r="B122" t="s">
        <v>92</v>
      </c>
      <c r="C122">
        <v>9750000</v>
      </c>
      <c r="D122">
        <v>135400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135400</v>
      </c>
      <c r="R122">
        <v>0</v>
      </c>
    </row>
    <row r="123" spans="1:18" x14ac:dyDescent="0.25">
      <c r="A123">
        <v>2022</v>
      </c>
      <c r="B123" t="s">
        <v>37</v>
      </c>
      <c r="C123">
        <v>545000</v>
      </c>
      <c r="D123">
        <v>956119.22</v>
      </c>
      <c r="E123">
        <v>0</v>
      </c>
      <c r="F123">
        <v>0</v>
      </c>
      <c r="G123">
        <v>25514.87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495208.6</v>
      </c>
      <c r="O123">
        <v>279552</v>
      </c>
      <c r="P123">
        <v>81530</v>
      </c>
      <c r="Q123">
        <v>0</v>
      </c>
      <c r="R123">
        <v>74313.75</v>
      </c>
    </row>
    <row r="124" spans="1:18" x14ac:dyDescent="0.25">
      <c r="A124">
        <v>2022</v>
      </c>
      <c r="B124" t="s">
        <v>38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</row>
    <row r="125" spans="1:18" x14ac:dyDescent="0.25">
      <c r="A125">
        <v>2022</v>
      </c>
      <c r="B125" t="s">
        <v>71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</row>
    <row r="126" spans="1:18" x14ac:dyDescent="0.25">
      <c r="A126">
        <v>2022</v>
      </c>
      <c r="B126" t="s">
        <v>39</v>
      </c>
      <c r="C126">
        <v>0</v>
      </c>
      <c r="D126">
        <v>657018.1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241122.92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255147.58</v>
      </c>
      <c r="R126">
        <v>160747.6</v>
      </c>
    </row>
    <row r="127" spans="1:18" x14ac:dyDescent="0.25">
      <c r="A127">
        <v>2022</v>
      </c>
      <c r="B127" t="s">
        <v>40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</row>
    <row r="128" spans="1:18" x14ac:dyDescent="0.25">
      <c r="A128">
        <v>2022</v>
      </c>
      <c r="B128" t="s">
        <v>41</v>
      </c>
      <c r="C128">
        <f>SUM(C129:C132)</f>
        <v>26851388</v>
      </c>
      <c r="D128">
        <v>30177011.589999996</v>
      </c>
      <c r="E128">
        <v>0</v>
      </c>
      <c r="F128">
        <v>0</v>
      </c>
      <c r="G128">
        <f t="shared" ref="G128:O128" si="59">SUM(G129:G132)</f>
        <v>6692887.9000000004</v>
      </c>
      <c r="H128">
        <f t="shared" si="59"/>
        <v>3368139.35</v>
      </c>
      <c r="I128">
        <v>0</v>
      </c>
      <c r="J128">
        <v>0</v>
      </c>
      <c r="K128">
        <f t="shared" si="59"/>
        <v>5252171.0199999996</v>
      </c>
      <c r="L128">
        <f t="shared" si="59"/>
        <v>4357199.5</v>
      </c>
      <c r="M128">
        <f t="shared" si="59"/>
        <v>14866.13</v>
      </c>
      <c r="N128">
        <f t="shared" si="59"/>
        <v>4113978.84</v>
      </c>
      <c r="O128">
        <f t="shared" si="59"/>
        <v>6377768.8499999996</v>
      </c>
      <c r="P128">
        <v>0</v>
      </c>
      <c r="Q128">
        <v>0</v>
      </c>
      <c r="R128">
        <v>0</v>
      </c>
    </row>
    <row r="129" spans="1:18" x14ac:dyDescent="0.25">
      <c r="A129">
        <v>2022</v>
      </c>
      <c r="B129" t="s">
        <v>42</v>
      </c>
      <c r="C129">
        <v>26851388</v>
      </c>
      <c r="D129">
        <v>30177011.589999996</v>
      </c>
      <c r="E129">
        <v>0</v>
      </c>
      <c r="F129">
        <v>0</v>
      </c>
      <c r="G129">
        <v>6692887.9000000004</v>
      </c>
      <c r="H129">
        <v>3368139.35</v>
      </c>
      <c r="I129">
        <v>0</v>
      </c>
      <c r="J129">
        <v>0</v>
      </c>
      <c r="K129">
        <v>5252171.0199999996</v>
      </c>
      <c r="L129">
        <v>4357199.5</v>
      </c>
      <c r="M129">
        <v>14866.13</v>
      </c>
      <c r="N129">
        <v>4113978.84</v>
      </c>
      <c r="O129">
        <v>6377768.8499999996</v>
      </c>
      <c r="P129">
        <v>0</v>
      </c>
      <c r="Q129">
        <v>0</v>
      </c>
      <c r="R129">
        <v>0</v>
      </c>
    </row>
    <row r="130" spans="1:18" x14ac:dyDescent="0.25">
      <c r="A130">
        <v>2022</v>
      </c>
      <c r="B130" t="s">
        <v>43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</row>
    <row r="131" spans="1:18" x14ac:dyDescent="0.25">
      <c r="A131">
        <v>2022</v>
      </c>
      <c r="B131" t="s">
        <v>44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</row>
    <row r="132" spans="1:18" x14ac:dyDescent="0.25">
      <c r="A132">
        <v>2022</v>
      </c>
      <c r="B132" t="s">
        <v>95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</row>
    <row r="133" spans="1:18" x14ac:dyDescent="0.25">
      <c r="A133">
        <v>2022</v>
      </c>
      <c r="B133" t="s">
        <v>94</v>
      </c>
      <c r="C133">
        <f>SUM(C134:C135)</f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</row>
    <row r="134" spans="1:18" x14ac:dyDescent="0.25">
      <c r="A134">
        <v>2022</v>
      </c>
      <c r="B134" t="s">
        <v>73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</row>
    <row r="135" spans="1:18" x14ac:dyDescent="0.25">
      <c r="A135">
        <v>2022</v>
      </c>
      <c r="B135" t="s">
        <v>74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</row>
    <row r="136" spans="1:18" x14ac:dyDescent="0.25">
      <c r="A136">
        <v>2022</v>
      </c>
      <c r="B136" t="s">
        <v>45</v>
      </c>
      <c r="C136">
        <f>SUM(C137:C139)</f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</row>
    <row r="137" spans="1:18" x14ac:dyDescent="0.25">
      <c r="A137">
        <v>2022</v>
      </c>
      <c r="B137" t="s">
        <v>75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</row>
    <row r="138" spans="1:18" x14ac:dyDescent="0.25">
      <c r="A138">
        <v>2022</v>
      </c>
      <c r="B138" t="s">
        <v>46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</row>
    <row r="139" spans="1:18" x14ac:dyDescent="0.25">
      <c r="A139">
        <v>2022</v>
      </c>
      <c r="B139" t="s">
        <v>76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</row>
    <row r="140" spans="1:18" x14ac:dyDescent="0.25">
      <c r="A140">
        <v>2022</v>
      </c>
      <c r="B140" t="s">
        <v>47</v>
      </c>
      <c r="C140">
        <f>SUM(C141,C144,C147)</f>
        <v>0</v>
      </c>
      <c r="D140">
        <v>0</v>
      </c>
      <c r="E140">
        <v>0</v>
      </c>
      <c r="F140">
        <v>0</v>
      </c>
      <c r="G140">
        <v>0</v>
      </c>
      <c r="H140">
        <f t="shared" ref="H140" si="60">SUM(H141,H144,H147)</f>
        <v>1683904.36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</row>
    <row r="141" spans="1:18" x14ac:dyDescent="0.25">
      <c r="A141">
        <v>2022</v>
      </c>
      <c r="B141" t="s">
        <v>48</v>
      </c>
      <c r="C141">
        <f>SUM(C142:C143)</f>
        <v>0</v>
      </c>
      <c r="D141">
        <v>0</v>
      </c>
      <c r="E141">
        <v>0</v>
      </c>
      <c r="F141">
        <v>0</v>
      </c>
      <c r="G141">
        <v>0</v>
      </c>
      <c r="H141">
        <v>1683904.36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</row>
    <row r="142" spans="1:18" x14ac:dyDescent="0.25">
      <c r="A142">
        <v>2022</v>
      </c>
      <c r="B142" t="s">
        <v>49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</row>
    <row r="143" spans="1:18" x14ac:dyDescent="0.25">
      <c r="A143">
        <v>2022</v>
      </c>
      <c r="B143" t="s">
        <v>50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</row>
    <row r="144" spans="1:18" x14ac:dyDescent="0.25">
      <c r="A144">
        <v>2022</v>
      </c>
      <c r="B144" t="s">
        <v>77</v>
      </c>
      <c r="C144">
        <f>SUM(C145:C146)</f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</row>
    <row r="145" spans="1:18" x14ac:dyDescent="0.25">
      <c r="A145">
        <v>2022</v>
      </c>
      <c r="B145" t="s">
        <v>78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</row>
    <row r="146" spans="1:18" x14ac:dyDescent="0.25">
      <c r="A146">
        <v>2022</v>
      </c>
      <c r="B146" t="s">
        <v>79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</row>
    <row r="147" spans="1:18" x14ac:dyDescent="0.25">
      <c r="A147">
        <v>2022</v>
      </c>
      <c r="B147" t="s">
        <v>80</v>
      </c>
      <c r="C147">
        <f>C148</f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</row>
    <row r="148" spans="1:18" x14ac:dyDescent="0.25">
      <c r="A148">
        <v>2022</v>
      </c>
      <c r="B148" t="s">
        <v>81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</row>
    <row r="149" spans="1:18" x14ac:dyDescent="0.25">
      <c r="A149">
        <v>2022</v>
      </c>
      <c r="B149" t="s">
        <v>51</v>
      </c>
      <c r="C149">
        <f>+C128+C118+C102+C92+C82+C76</f>
        <v>179079692.09999999</v>
      </c>
      <c r="D149">
        <v>163226297.78</v>
      </c>
      <c r="E149">
        <v>0</v>
      </c>
      <c r="F149">
        <v>0</v>
      </c>
      <c r="G149">
        <f>+G140+G136+G133+G127+G118++G110+G102+G92++G82+G76</f>
        <v>9433549.7699999996</v>
      </c>
      <c r="H149">
        <f>+H140+H136+H133+H128+H118+H110+H102+H92+H82+H76</f>
        <v>13404501.74</v>
      </c>
      <c r="I149">
        <f t="shared" ref="I149:Q149" si="61">+I140+I136+I133+I128+I118+I110+I102+I92+I82+I76</f>
        <v>9029249.6899999995</v>
      </c>
      <c r="J149">
        <f t="shared" si="61"/>
        <v>12632149.92</v>
      </c>
      <c r="K149">
        <f t="shared" si="61"/>
        <v>16187798.639999999</v>
      </c>
      <c r="L149">
        <f>+L140+L136+L133+L128+L118+L110+L102+L92+L82+L76</f>
        <v>13287557.039999999</v>
      </c>
      <c r="M149">
        <f>+M140+M136+M133+M128+M118+M110+M102+M92+M82+M76</f>
        <v>12632055.800000001</v>
      </c>
      <c r="N149">
        <f t="shared" si="61"/>
        <v>15721520.310000002</v>
      </c>
      <c r="O149">
        <f t="shared" si="61"/>
        <v>15687960.09</v>
      </c>
      <c r="P149">
        <f>P118+P92+P82+P76+P140</f>
        <v>8986052.0500000007</v>
      </c>
      <c r="Q149">
        <f t="shared" si="61"/>
        <v>12483921.009999998</v>
      </c>
      <c r="R149">
        <v>18730998.180000003</v>
      </c>
    </row>
    <row r="150" spans="1:18" x14ac:dyDescent="0.25">
      <c r="A150">
        <v>2023</v>
      </c>
      <c r="B150" t="s">
        <v>11</v>
      </c>
      <c r="C150">
        <v>98367400</v>
      </c>
      <c r="D150">
        <v>92611948.399999991</v>
      </c>
      <c r="E150">
        <v>0</v>
      </c>
      <c r="F150">
        <v>98367400</v>
      </c>
      <c r="G150">
        <v>0</v>
      </c>
      <c r="H150">
        <f t="shared" ref="H150:R150" si="62">SUM(H151:H155)</f>
        <v>5732676.8299999991</v>
      </c>
      <c r="I150">
        <f t="shared" si="62"/>
        <v>6575840.0899999989</v>
      </c>
      <c r="J150">
        <f t="shared" si="62"/>
        <v>9876033.790000001</v>
      </c>
      <c r="K150">
        <f t="shared" si="62"/>
        <v>5929090.1400000006</v>
      </c>
      <c r="L150">
        <f t="shared" si="62"/>
        <v>6034025.0099999998</v>
      </c>
      <c r="M150">
        <f t="shared" si="62"/>
        <v>9365808.6599999983</v>
      </c>
      <c r="N150">
        <f t="shared" si="62"/>
        <v>6244171.7000000002</v>
      </c>
      <c r="O150">
        <f t="shared" si="62"/>
        <v>6057205.4100000001</v>
      </c>
      <c r="P150">
        <f t="shared" si="62"/>
        <v>9794241.5700000003</v>
      </c>
      <c r="Q150">
        <f t="shared" si="62"/>
        <v>5818726.75</v>
      </c>
      <c r="R150">
        <f t="shared" si="62"/>
        <v>15358228.950000001</v>
      </c>
    </row>
    <row r="151" spans="1:18" x14ac:dyDescent="0.25">
      <c r="A151">
        <v>2023</v>
      </c>
      <c r="B151" t="s">
        <v>12</v>
      </c>
      <c r="C151">
        <v>64324000</v>
      </c>
      <c r="D151">
        <v>59361099.129999995</v>
      </c>
      <c r="E151">
        <v>-1200000</v>
      </c>
      <c r="F151">
        <v>63124000</v>
      </c>
      <c r="G151">
        <f>+'[1]Hoja de Trabajo'!$G$7</f>
        <v>4173083.74</v>
      </c>
      <c r="H151">
        <v>4054352.9499999997</v>
      </c>
      <c r="I151">
        <v>4702692.2899999991</v>
      </c>
      <c r="J151">
        <v>4483255.9700000007</v>
      </c>
      <c r="K151">
        <v>4515818.1300000008</v>
      </c>
      <c r="L151">
        <f>+'[2]HOJA DE TRABAJO Ajustado'!$G$7</f>
        <v>4460902.96</v>
      </c>
      <c r="M151">
        <v>4619908</v>
      </c>
      <c r="N151">
        <v>4466962.55</v>
      </c>
      <c r="O151">
        <f>+'[3]HOJA DE TRABAJO Ajustado'!$I$6</f>
        <v>4677048.62</v>
      </c>
      <c r="P151">
        <v>4515298.78</v>
      </c>
      <c r="Q151">
        <v>4439133.57</v>
      </c>
      <c r="R151">
        <v>10252641.57</v>
      </c>
    </row>
    <row r="152" spans="1:18" x14ac:dyDescent="0.25">
      <c r="A152">
        <v>2023</v>
      </c>
      <c r="B152" t="s">
        <v>13</v>
      </c>
      <c r="C152">
        <v>17366000</v>
      </c>
      <c r="D152">
        <v>19419741.16</v>
      </c>
      <c r="E152">
        <v>990000</v>
      </c>
      <c r="F152">
        <v>18356000</v>
      </c>
      <c r="G152">
        <f>+'[1]Hoja de Trabajo'!$G$18</f>
        <v>673701.62</v>
      </c>
      <c r="H152">
        <v>633250</v>
      </c>
      <c r="I152">
        <v>863641.63</v>
      </c>
      <c r="J152">
        <v>4666430.66</v>
      </c>
      <c r="K152">
        <v>688379.03</v>
      </c>
      <c r="L152">
        <f>+'[2]HOJA DE TRABAJO Ajustado'!$G$18</f>
        <v>692250</v>
      </c>
      <c r="M152">
        <v>701250</v>
      </c>
      <c r="N152">
        <v>669250</v>
      </c>
      <c r="O152">
        <f>+'[3]HOJA DE TRABAJO Ajustado'!$I$17</f>
        <v>650201.61</v>
      </c>
      <c r="P152">
        <v>4171686.61</v>
      </c>
      <c r="Q152">
        <v>642850</v>
      </c>
      <c r="R152">
        <v>4366850</v>
      </c>
    </row>
    <row r="153" spans="1:18" x14ac:dyDescent="0.25">
      <c r="A153">
        <v>2023</v>
      </c>
      <c r="B153" t="s">
        <v>14</v>
      </c>
      <c r="C153">
        <v>1500000</v>
      </c>
      <c r="D153">
        <v>1344595</v>
      </c>
      <c r="E153">
        <v>0</v>
      </c>
      <c r="F153">
        <v>1500000</v>
      </c>
      <c r="G153">
        <v>0</v>
      </c>
      <c r="H153">
        <v>0</v>
      </c>
      <c r="I153">
        <v>286317.5</v>
      </c>
      <c r="J153">
        <v>0</v>
      </c>
      <c r="K153">
        <v>0</v>
      </c>
      <c r="L153">
        <f>+'[2]HOJA DE TRABAJO Ajustado'!$G$25</f>
        <v>160977.5</v>
      </c>
      <c r="M153">
        <v>147300</v>
      </c>
      <c r="N153">
        <v>375000</v>
      </c>
      <c r="O153">
        <f>+'[3]HOJA DE TRABAJO Ajustado'!$I$24</f>
        <v>0</v>
      </c>
      <c r="P153">
        <v>375000</v>
      </c>
      <c r="Q153">
        <v>0</v>
      </c>
      <c r="R153">
        <v>0</v>
      </c>
    </row>
    <row r="154" spans="1:18" x14ac:dyDescent="0.25">
      <c r="A154">
        <v>2023</v>
      </c>
      <c r="B154" t="s">
        <v>53</v>
      </c>
      <c r="C154">
        <v>7000000</v>
      </c>
      <c r="D154">
        <v>3209480.88</v>
      </c>
      <c r="E154">
        <v>-1000000</v>
      </c>
      <c r="F154">
        <v>6000000</v>
      </c>
      <c r="G154">
        <f>+'[1]Hoja de Trabajo'!$G$27</f>
        <v>0</v>
      </c>
      <c r="H154">
        <v>45000</v>
      </c>
      <c r="I154">
        <v>0</v>
      </c>
      <c r="J154">
        <v>0</v>
      </c>
      <c r="K154">
        <v>0</v>
      </c>
      <c r="L154">
        <f>+'[2]HOJA DE TRABAJO Ajustado'!$G$27</f>
        <v>0</v>
      </c>
      <c r="M154">
        <v>3164480.88</v>
      </c>
      <c r="N154">
        <v>0</v>
      </c>
      <c r="O154">
        <v>0</v>
      </c>
      <c r="P154">
        <v>0</v>
      </c>
      <c r="Q154">
        <v>0</v>
      </c>
      <c r="R154">
        <v>0</v>
      </c>
    </row>
    <row r="155" spans="1:18" x14ac:dyDescent="0.25">
      <c r="A155">
        <v>2023</v>
      </c>
      <c r="B155" t="s">
        <v>15</v>
      </c>
      <c r="C155">
        <v>8177400</v>
      </c>
      <c r="D155">
        <v>9277032.2300000004</v>
      </c>
      <c r="E155">
        <v>1210000</v>
      </c>
      <c r="F155">
        <v>9387400</v>
      </c>
      <c r="G155">
        <f>+'[1]Hoja de Trabajo'!$G$30</f>
        <v>979114.14</v>
      </c>
      <c r="H155">
        <v>1000073.88</v>
      </c>
      <c r="I155">
        <v>723188.67</v>
      </c>
      <c r="J155">
        <v>726347.16</v>
      </c>
      <c r="K155">
        <v>724892.98</v>
      </c>
      <c r="L155">
        <f>+'[2]HOJA DE TRABAJO Ajustado'!$G$30</f>
        <v>719894.54999999993</v>
      </c>
      <c r="M155">
        <v>732869.77999999991</v>
      </c>
      <c r="N155">
        <v>732959.15</v>
      </c>
      <c r="O155">
        <f>+'[3]HOJA DE TRABAJO Ajustado'!$I$29</f>
        <v>729955.18</v>
      </c>
      <c r="P155">
        <v>732256.18</v>
      </c>
      <c r="Q155">
        <v>736743.18</v>
      </c>
      <c r="R155">
        <v>738737.38</v>
      </c>
    </row>
    <row r="156" spans="1:18" x14ac:dyDescent="0.25">
      <c r="A156">
        <v>2023</v>
      </c>
      <c r="B156" t="s">
        <v>16</v>
      </c>
      <c r="C156">
        <v>35008356</v>
      </c>
      <c r="D156">
        <v>40795803.25</v>
      </c>
      <c r="E156">
        <v>9970000</v>
      </c>
      <c r="F156">
        <v>44978356</v>
      </c>
      <c r="G156">
        <f t="shared" ref="G156:R156" si="63">SUM(G157:G165)</f>
        <v>4476886.6000000006</v>
      </c>
      <c r="H156">
        <f>SUM(H157:H165)</f>
        <v>7524783.9299999997</v>
      </c>
      <c r="I156">
        <f t="shared" si="63"/>
        <v>2683932.83</v>
      </c>
      <c r="J156">
        <f t="shared" si="63"/>
        <v>1844941.2100000002</v>
      </c>
      <c r="K156">
        <f>SUM(K157:K165)</f>
        <v>3391956.26</v>
      </c>
      <c r="L156">
        <f t="shared" si="63"/>
        <v>3146765.42</v>
      </c>
      <c r="M156">
        <f t="shared" si="63"/>
        <v>2393698.14</v>
      </c>
      <c r="N156">
        <f t="shared" si="63"/>
        <v>3313886.3</v>
      </c>
      <c r="O156">
        <f t="shared" si="63"/>
        <v>2055297.87</v>
      </c>
      <c r="P156">
        <f t="shared" si="63"/>
        <v>2822143.7399999998</v>
      </c>
      <c r="Q156">
        <f t="shared" si="63"/>
        <v>3095188.66</v>
      </c>
      <c r="R156">
        <f t="shared" si="63"/>
        <v>4046322.29</v>
      </c>
    </row>
    <row r="157" spans="1:18" x14ac:dyDescent="0.25">
      <c r="A157">
        <v>2023</v>
      </c>
      <c r="B157" t="s">
        <v>54</v>
      </c>
      <c r="C157">
        <v>1901864</v>
      </c>
      <c r="D157">
        <v>2308551.34</v>
      </c>
      <c r="E157">
        <v>570000</v>
      </c>
      <c r="F157">
        <v>2471864</v>
      </c>
      <c r="G157">
        <f>+'[1]Hoja de Trabajo'!$G$33</f>
        <v>190348.16</v>
      </c>
      <c r="H157">
        <v>154396.15999999997</v>
      </c>
      <c r="I157">
        <v>217111.32</v>
      </c>
      <c r="J157">
        <v>157926.06</v>
      </c>
      <c r="K157">
        <v>235630.99</v>
      </c>
      <c r="L157">
        <f>+'[2]HOJA DE TRABAJO Ajustado'!$G$33</f>
        <v>191123.47</v>
      </c>
      <c r="M157">
        <v>159019.96000000002</v>
      </c>
      <c r="N157">
        <v>236789.72999999998</v>
      </c>
      <c r="O157">
        <f>+'[3]HOJA DE TRABAJO Ajustado'!$I$32</f>
        <v>171219.74</v>
      </c>
      <c r="P157">
        <v>195501.36</v>
      </c>
      <c r="Q157">
        <v>207090.68</v>
      </c>
      <c r="R157">
        <v>192393.71</v>
      </c>
    </row>
    <row r="158" spans="1:18" x14ac:dyDescent="0.25">
      <c r="A158">
        <v>2023</v>
      </c>
      <c r="B158" t="s">
        <v>55</v>
      </c>
      <c r="C158">
        <v>320000</v>
      </c>
      <c r="D158">
        <v>35031.86</v>
      </c>
      <c r="E158">
        <v>-80000</v>
      </c>
      <c r="F158">
        <v>240000</v>
      </c>
      <c r="G158">
        <f>+'[1]Hoja de Trabajo'!$G$40</f>
        <v>100</v>
      </c>
      <c r="H158">
        <v>3994.75</v>
      </c>
      <c r="I158">
        <v>4560.37</v>
      </c>
      <c r="J158">
        <v>0</v>
      </c>
      <c r="K158">
        <v>4222.29</v>
      </c>
      <c r="L158">
        <f>+'[2]HOJA DE TRABAJO Ajustado'!$G$40</f>
        <v>2865.75</v>
      </c>
      <c r="M158">
        <v>408.98</v>
      </c>
      <c r="N158">
        <v>0</v>
      </c>
      <c r="O158">
        <f>+'[3]HOJA DE TRABAJO Ajustado'!$I$39</f>
        <v>520.03</v>
      </c>
      <c r="P158">
        <v>72.03</v>
      </c>
      <c r="Q158">
        <v>4557.66</v>
      </c>
      <c r="R158">
        <v>13730</v>
      </c>
    </row>
    <row r="159" spans="1:18" x14ac:dyDescent="0.25">
      <c r="A159">
        <v>2023</v>
      </c>
      <c r="B159" t="s">
        <v>56</v>
      </c>
      <c r="C159">
        <v>1750000</v>
      </c>
      <c r="D159">
        <v>1427530</v>
      </c>
      <c r="E159">
        <v>1000000</v>
      </c>
      <c r="F159">
        <v>2750000</v>
      </c>
      <c r="G159">
        <f>+'[1]Hoja de Trabajo'!$G$42</f>
        <v>0</v>
      </c>
      <c r="H159">
        <v>532847.5</v>
      </c>
      <c r="I159">
        <v>0</v>
      </c>
      <c r="J159">
        <v>0</v>
      </c>
      <c r="K159">
        <v>138600</v>
      </c>
      <c r="L159">
        <f>+'[2]HOJA DE TRABAJO Ajustado'!$G$42</f>
        <v>0</v>
      </c>
      <c r="M159">
        <v>0</v>
      </c>
      <c r="N159">
        <v>135347.5</v>
      </c>
      <c r="O159">
        <v>0</v>
      </c>
      <c r="P159">
        <v>111035</v>
      </c>
      <c r="Q159">
        <v>509700</v>
      </c>
      <c r="R159">
        <v>0</v>
      </c>
    </row>
    <row r="160" spans="1:18" x14ac:dyDescent="0.25">
      <c r="A160">
        <v>2023</v>
      </c>
      <c r="B160" t="s">
        <v>88</v>
      </c>
      <c r="C160">
        <v>1145000</v>
      </c>
      <c r="D160">
        <v>140823.96</v>
      </c>
      <c r="E160">
        <v>-620000</v>
      </c>
      <c r="F160">
        <v>525000</v>
      </c>
      <c r="G160">
        <f>+'[1]Hoja de Trabajo'!$G$44</f>
        <v>648</v>
      </c>
      <c r="H160">
        <v>13650.82</v>
      </c>
      <c r="I160">
        <v>14290.58</v>
      </c>
      <c r="J160">
        <v>1579.34</v>
      </c>
      <c r="K160">
        <v>2010.8</v>
      </c>
      <c r="L160">
        <f>+'[2]HOJA DE TRABAJO Ajustado'!$G$44</f>
        <v>14065.66</v>
      </c>
      <c r="M160">
        <v>1948.42</v>
      </c>
      <c r="N160">
        <v>11258.18</v>
      </c>
      <c r="O160">
        <f>+'[3]HOJA DE TRABAJO Ajustado'!$I$43</f>
        <v>2174.96</v>
      </c>
      <c r="P160">
        <v>14916.87</v>
      </c>
      <c r="Q160">
        <v>6796.41</v>
      </c>
      <c r="R160">
        <v>57483.92</v>
      </c>
    </row>
    <row r="161" spans="1:18" x14ac:dyDescent="0.25">
      <c r="A161">
        <v>2023</v>
      </c>
      <c r="B161" t="s">
        <v>17</v>
      </c>
      <c r="C161">
        <v>220000</v>
      </c>
      <c r="D161">
        <v>6580</v>
      </c>
      <c r="E161">
        <v>0</v>
      </c>
      <c r="F161">
        <v>220000</v>
      </c>
      <c r="G161">
        <f>+'[1]Hoja de Trabajo'!$G$48</f>
        <v>0</v>
      </c>
      <c r="H161">
        <v>0</v>
      </c>
      <c r="I161">
        <v>0</v>
      </c>
      <c r="J161">
        <v>3080</v>
      </c>
      <c r="K161">
        <v>0</v>
      </c>
      <c r="L161">
        <f>+'[2]HOJA DE TRABAJO Ajustado'!$G$48</f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3500</v>
      </c>
    </row>
    <row r="162" spans="1:18" x14ac:dyDescent="0.25">
      <c r="A162">
        <v>2023</v>
      </c>
      <c r="B162" t="s">
        <v>18</v>
      </c>
      <c r="C162">
        <v>1430000</v>
      </c>
      <c r="D162">
        <v>1552664.5</v>
      </c>
      <c r="E162">
        <v>200000</v>
      </c>
      <c r="F162">
        <v>1630000</v>
      </c>
      <c r="G162">
        <f>+'[1]Hoja de Trabajo'!$G$54</f>
        <v>71473.01999999999</v>
      </c>
      <c r="H162">
        <v>68692.070000000007</v>
      </c>
      <c r="I162">
        <v>138187.91</v>
      </c>
      <c r="J162">
        <v>130911.42</v>
      </c>
      <c r="K162">
        <v>224786.49000000002</v>
      </c>
      <c r="L162">
        <f>+'[2]HOJA DE TRABAJO Ajustado'!$G$54</f>
        <v>227070.59000000003</v>
      </c>
      <c r="M162">
        <v>81627.600000000006</v>
      </c>
      <c r="N162">
        <v>87272.62</v>
      </c>
      <c r="O162">
        <f>+'[3]HOJA DE TRABAJO Ajustado'!$I$53</f>
        <v>86288.07</v>
      </c>
      <c r="P162">
        <v>86288.07</v>
      </c>
      <c r="Q162">
        <v>217047.72</v>
      </c>
      <c r="R162">
        <v>133018.92000000001</v>
      </c>
    </row>
    <row r="163" spans="1:18" x14ac:dyDescent="0.25">
      <c r="A163">
        <v>2023</v>
      </c>
      <c r="B163" t="s">
        <v>19</v>
      </c>
      <c r="C163">
        <v>1880000</v>
      </c>
      <c r="D163">
        <v>1217095.8799999999</v>
      </c>
      <c r="E163">
        <v>-150000</v>
      </c>
      <c r="F163">
        <v>1730000</v>
      </c>
      <c r="G163">
        <f>+'[1]Hoja de Trabajo'!$G$57</f>
        <v>67189.31</v>
      </c>
      <c r="H163">
        <v>105283.52</v>
      </c>
      <c r="I163">
        <v>364347.41000000003</v>
      </c>
      <c r="J163">
        <v>73756.2</v>
      </c>
      <c r="K163">
        <v>43876.479999999996</v>
      </c>
      <c r="L163">
        <f>+'[2]HOJA DE TRABAJO Ajustado'!$G$57</f>
        <v>115534.9</v>
      </c>
      <c r="M163">
        <v>103538.7</v>
      </c>
      <c r="N163">
        <v>50584.32</v>
      </c>
      <c r="O163">
        <f>+'[3]HOJA DE TRABAJO Ajustado'!$I$56</f>
        <v>66073.05</v>
      </c>
      <c r="P163">
        <v>81387.28</v>
      </c>
      <c r="Q163">
        <v>110228.48</v>
      </c>
      <c r="R163">
        <v>35296.230000000003</v>
      </c>
    </row>
    <row r="164" spans="1:18" x14ac:dyDescent="0.25">
      <c r="A164">
        <v>2023</v>
      </c>
      <c r="B164" t="s">
        <v>57</v>
      </c>
      <c r="C164">
        <v>26361492</v>
      </c>
      <c r="D164">
        <v>34107525.710000001</v>
      </c>
      <c r="E164">
        <v>9050000</v>
      </c>
      <c r="F164">
        <v>35411492</v>
      </c>
      <c r="G164">
        <f>+'[1]Hoja de Trabajo'!$G$67</f>
        <v>4147128.1100000008</v>
      </c>
      <c r="H164">
        <v>6645919.1100000003</v>
      </c>
      <c r="I164">
        <v>1945435.24</v>
      </c>
      <c r="J164">
        <v>1477688.1900000002</v>
      </c>
      <c r="K164">
        <v>2742829.21</v>
      </c>
      <c r="L164">
        <f>+'[2]HOJA DE TRABAJO Ajustado'!$G$68</f>
        <v>2596105.0499999998</v>
      </c>
      <c r="M164">
        <v>2047154.48</v>
      </c>
      <c r="N164">
        <v>2792633.9499999997</v>
      </c>
      <c r="O164">
        <f>+'[3]HOJA DE TRABAJO Ajustado'!$I$67</f>
        <v>1729022.02</v>
      </c>
      <c r="P164">
        <v>2332943.13</v>
      </c>
      <c r="Q164">
        <v>2039767.71</v>
      </c>
      <c r="R164">
        <f>221009.57+3389889.94</f>
        <v>3610899.51</v>
      </c>
    </row>
    <row r="165" spans="1:18" x14ac:dyDescent="0.25">
      <c r="A165">
        <v>2023</v>
      </c>
      <c r="B165" t="s">
        <v>20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</row>
    <row r="166" spans="1:18" x14ac:dyDescent="0.25">
      <c r="A166">
        <v>2023</v>
      </c>
      <c r="B166" t="s">
        <v>21</v>
      </c>
      <c r="C166">
        <v>11047000</v>
      </c>
      <c r="D166">
        <v>7806660.6599999992</v>
      </c>
      <c r="E166">
        <v>680000</v>
      </c>
      <c r="F166">
        <v>11727000</v>
      </c>
      <c r="G166">
        <f t="shared" ref="G166:R166" si="64">SUM(G167:G175)</f>
        <v>380339.62</v>
      </c>
      <c r="H166">
        <f>SUM(H167:H175)</f>
        <v>887268.86999999988</v>
      </c>
      <c r="I166">
        <f t="shared" si="64"/>
        <v>613264.72</v>
      </c>
      <c r="J166">
        <f t="shared" si="64"/>
        <v>871984.11</v>
      </c>
      <c r="K166">
        <f>SUM(K167:K175)</f>
        <v>690438.57000000007</v>
      </c>
      <c r="L166">
        <f t="shared" si="64"/>
        <v>694660.30999999982</v>
      </c>
      <c r="M166">
        <f t="shared" si="64"/>
        <v>432349.29999999993</v>
      </c>
      <c r="N166">
        <f t="shared" si="64"/>
        <v>751092.84999999986</v>
      </c>
      <c r="O166">
        <f t="shared" si="64"/>
        <v>386016.25999999995</v>
      </c>
      <c r="P166">
        <f t="shared" si="64"/>
        <v>573903.04</v>
      </c>
      <c r="Q166">
        <f t="shared" si="64"/>
        <v>753233.9800000001</v>
      </c>
      <c r="R166">
        <f t="shared" si="64"/>
        <v>772109.02999999991</v>
      </c>
    </row>
    <row r="167" spans="1:18" x14ac:dyDescent="0.25">
      <c r="A167">
        <v>2023</v>
      </c>
      <c r="B167" t="s">
        <v>22</v>
      </c>
      <c r="C167">
        <v>690000</v>
      </c>
      <c r="D167">
        <v>755044.59999999986</v>
      </c>
      <c r="E167">
        <v>180000</v>
      </c>
      <c r="F167">
        <v>870000</v>
      </c>
      <c r="G167">
        <f>+'[1]Hoja de Trabajo'!$G$82</f>
        <v>15564.94</v>
      </c>
      <c r="H167">
        <v>110150.23999999999</v>
      </c>
      <c r="I167">
        <v>66594.539999999994</v>
      </c>
      <c r="J167">
        <v>47817.18</v>
      </c>
      <c r="K167">
        <v>52103.119999999995</v>
      </c>
      <c r="L167">
        <f>+'[2]HOJA DE TRABAJO Ajustado'!$G$83</f>
        <v>61133.520000000004</v>
      </c>
      <c r="M167">
        <v>51258.270000000004</v>
      </c>
      <c r="N167">
        <v>45793.29</v>
      </c>
      <c r="O167">
        <f>+'[3]HOJA DE TRABAJO Ajustado'!$I$82</f>
        <v>37150.019999999997</v>
      </c>
      <c r="P167">
        <v>54834.11</v>
      </c>
      <c r="Q167">
        <v>46119.07</v>
      </c>
      <c r="R167">
        <v>166526.29999999999</v>
      </c>
    </row>
    <row r="168" spans="1:18" x14ac:dyDescent="0.25">
      <c r="A168">
        <v>2023</v>
      </c>
      <c r="B168" t="s">
        <v>23</v>
      </c>
      <c r="C168">
        <v>1690000</v>
      </c>
      <c r="D168">
        <v>249184.25</v>
      </c>
      <c r="E168">
        <v>-1310000</v>
      </c>
      <c r="F168">
        <v>380000</v>
      </c>
      <c r="G168">
        <f>+'[1]Hoja de Trabajo'!$G$86</f>
        <v>635.59</v>
      </c>
      <c r="H168">
        <v>0</v>
      </c>
      <c r="I168">
        <v>0</v>
      </c>
      <c r="J168">
        <v>0</v>
      </c>
      <c r="K168">
        <v>49863.22</v>
      </c>
      <c r="L168">
        <f>+'[2]HOJA DE TRABAJO Ajustado'!$G$87</f>
        <v>0</v>
      </c>
      <c r="M168">
        <v>0</v>
      </c>
      <c r="N168">
        <v>4043.06</v>
      </c>
      <c r="O168">
        <v>0</v>
      </c>
      <c r="P168">
        <v>0</v>
      </c>
      <c r="Q168">
        <v>2203.38</v>
      </c>
      <c r="R168">
        <v>192439</v>
      </c>
    </row>
    <row r="169" spans="1:18" x14ac:dyDescent="0.25">
      <c r="A169">
        <v>2023</v>
      </c>
      <c r="B169" t="s">
        <v>24</v>
      </c>
      <c r="C169">
        <v>317000</v>
      </c>
      <c r="D169">
        <v>338699.52999999997</v>
      </c>
      <c r="E169">
        <v>100000</v>
      </c>
      <c r="F169">
        <v>417000</v>
      </c>
      <c r="G169">
        <f>+'[1]Hoja de Trabajo'!$G$90</f>
        <v>1777.12</v>
      </c>
      <c r="H169">
        <v>39420.400000000001</v>
      </c>
      <c r="I169">
        <v>528.80999999999995</v>
      </c>
      <c r="J169">
        <v>1559.25</v>
      </c>
      <c r="K169">
        <v>39181.089999999997</v>
      </c>
      <c r="L169">
        <f>+'[2]HOJA DE TRABAJO Ajustado'!$G$91</f>
        <v>420.12</v>
      </c>
      <c r="M169">
        <v>0</v>
      </c>
      <c r="N169">
        <v>107820.33</v>
      </c>
      <c r="O169">
        <f>+'[3]HOJA DE TRABAJO Ajustado'!$I$90</f>
        <v>1080.51</v>
      </c>
      <c r="P169">
        <v>70258.47</v>
      </c>
      <c r="Q169">
        <v>68897.75</v>
      </c>
      <c r="R169">
        <v>7755.68</v>
      </c>
    </row>
    <row r="170" spans="1:18" x14ac:dyDescent="0.25">
      <c r="A170">
        <v>2023</v>
      </c>
      <c r="B170" t="s">
        <v>58</v>
      </c>
      <c r="C170">
        <v>20000</v>
      </c>
      <c r="D170">
        <v>10398.620000000001</v>
      </c>
      <c r="E170">
        <v>0</v>
      </c>
      <c r="F170">
        <v>20000</v>
      </c>
      <c r="G170">
        <f>+'[1]Hoja de Trabajo'!$G$95</f>
        <v>0</v>
      </c>
      <c r="H170">
        <v>2684.06</v>
      </c>
      <c r="I170">
        <v>0</v>
      </c>
      <c r="J170">
        <v>0</v>
      </c>
      <c r="K170">
        <v>0</v>
      </c>
      <c r="L170">
        <f>+'[2]HOJA DE TRABAJO Ajustado'!$G$96</f>
        <v>2998.06</v>
      </c>
      <c r="M170">
        <v>0</v>
      </c>
      <c r="N170">
        <v>0</v>
      </c>
      <c r="O170">
        <f>+'[3]HOJA DE TRABAJO Ajustado'!$I$95</f>
        <v>2268.64</v>
      </c>
      <c r="P170">
        <v>0</v>
      </c>
      <c r="Q170">
        <v>1417.01</v>
      </c>
      <c r="R170">
        <v>1030.8499999999999</v>
      </c>
    </row>
    <row r="171" spans="1:18" x14ac:dyDescent="0.25">
      <c r="A171">
        <v>2023</v>
      </c>
      <c r="B171" t="s">
        <v>59</v>
      </c>
      <c r="C171">
        <v>285000</v>
      </c>
      <c r="D171">
        <v>302694.05</v>
      </c>
      <c r="E171">
        <v>310000</v>
      </c>
      <c r="F171">
        <v>595000</v>
      </c>
      <c r="G171">
        <f>+'[1]Hoja de Trabajo'!$G$96</f>
        <v>57227.11</v>
      </c>
      <c r="H171">
        <v>10325.68</v>
      </c>
      <c r="I171">
        <v>2919.6599999999994</v>
      </c>
      <c r="J171">
        <v>56111.78</v>
      </c>
      <c r="K171">
        <v>15519.14</v>
      </c>
      <c r="L171">
        <f>+'[2]HOJA DE TRABAJO Ajustado'!$G$97</f>
        <v>3083.95</v>
      </c>
      <c r="M171">
        <v>7889.49</v>
      </c>
      <c r="N171">
        <v>78495.59</v>
      </c>
      <c r="O171">
        <f>+'[3]HOJA DE TRABAJO Ajustado'!$I$96</f>
        <v>2634.85</v>
      </c>
      <c r="P171">
        <v>62322.07</v>
      </c>
      <c r="Q171">
        <v>959.75</v>
      </c>
      <c r="R171">
        <v>5204.9799999999996</v>
      </c>
    </row>
    <row r="172" spans="1:18" x14ac:dyDescent="0.25">
      <c r="A172">
        <v>2023</v>
      </c>
      <c r="B172" t="s">
        <v>60</v>
      </c>
      <c r="C172">
        <v>280000</v>
      </c>
      <c r="D172">
        <v>150209.71</v>
      </c>
      <c r="E172">
        <v>180000</v>
      </c>
      <c r="F172">
        <v>460000</v>
      </c>
      <c r="G172">
        <f>+'[1]Hoja de Trabajo'!$G$101</f>
        <v>41.5</v>
      </c>
      <c r="H172">
        <v>21848.940000000002</v>
      </c>
      <c r="I172">
        <v>1286.48</v>
      </c>
      <c r="J172">
        <v>68878.399999999994</v>
      </c>
      <c r="K172">
        <v>15290.480000000001</v>
      </c>
      <c r="L172">
        <f>+'[2]HOJA DE TRABAJO Ajustado'!$G$102</f>
        <v>5070.62</v>
      </c>
      <c r="M172">
        <v>6486.7800000000007</v>
      </c>
      <c r="N172">
        <v>0</v>
      </c>
      <c r="O172">
        <f>+'[3]HOJA DE TRABAJO Ajustado'!$I$101</f>
        <v>14039.630000000001</v>
      </c>
      <c r="P172">
        <v>10623.51</v>
      </c>
      <c r="Q172">
        <v>2059.34</v>
      </c>
      <c r="R172">
        <f>156.91+4427.12</f>
        <v>4584.03</v>
      </c>
    </row>
    <row r="173" spans="1:18" x14ac:dyDescent="0.25">
      <c r="A173">
        <v>2023</v>
      </c>
      <c r="B173" t="s">
        <v>61</v>
      </c>
      <c r="C173">
        <v>5150000</v>
      </c>
      <c r="D173">
        <v>4490836.45</v>
      </c>
      <c r="E173">
        <v>1335000</v>
      </c>
      <c r="F173">
        <v>6485000</v>
      </c>
      <c r="G173">
        <f>+'[1]Hoja de Trabajo'!$G$110</f>
        <v>170113.12999999998</v>
      </c>
      <c r="H173">
        <v>307668.11</v>
      </c>
      <c r="I173">
        <v>375706.32</v>
      </c>
      <c r="J173">
        <v>528161.73</v>
      </c>
      <c r="K173">
        <v>421053.21</v>
      </c>
      <c r="L173">
        <f>+'[2]HOJA DE TRABAJO Ajustado'!$G$111</f>
        <v>474709.39999999997</v>
      </c>
      <c r="M173">
        <v>340839.01999999996</v>
      </c>
      <c r="N173">
        <v>407943.36999999994</v>
      </c>
      <c r="O173">
        <f>+'[3]HOJA DE TRABAJO Ajustado'!$I$110</f>
        <v>318712.94999999995</v>
      </c>
      <c r="P173">
        <v>357583.7</v>
      </c>
      <c r="Q173">
        <v>423622.76</v>
      </c>
      <c r="R173">
        <v>364722.75</v>
      </c>
    </row>
    <row r="174" spans="1:18" x14ac:dyDescent="0.25">
      <c r="A174">
        <v>2023</v>
      </c>
      <c r="B174" t="s">
        <v>62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</row>
    <row r="175" spans="1:18" x14ac:dyDescent="0.25">
      <c r="A175">
        <v>2023</v>
      </c>
      <c r="B175" t="s">
        <v>89</v>
      </c>
      <c r="C175">
        <v>2615000</v>
      </c>
      <c r="D175">
        <v>1509593.4499999995</v>
      </c>
      <c r="E175">
        <v>-115000</v>
      </c>
      <c r="F175">
        <v>2500000</v>
      </c>
      <c r="G175">
        <f>+'[1]Hoja de Trabajo'!$G$119</f>
        <v>134980.22999999998</v>
      </c>
      <c r="H175">
        <v>395171.44</v>
      </c>
      <c r="I175">
        <v>166228.91</v>
      </c>
      <c r="J175">
        <v>169455.77</v>
      </c>
      <c r="K175">
        <v>97428.31</v>
      </c>
      <c r="L175">
        <f>+'[2]HOJA DE TRABAJO Ajustado'!$G$120</f>
        <v>147244.63999999996</v>
      </c>
      <c r="M175">
        <v>25875.74</v>
      </c>
      <c r="N175">
        <f>+'[4]HOJA DE TRABAJO Ajustado'!$I$119</f>
        <v>106997.20999999999</v>
      </c>
      <c r="O175">
        <f>+'[3]HOJA DE TRABAJO Ajustado'!$I$119</f>
        <v>10129.66</v>
      </c>
      <c r="P175">
        <v>18281.18</v>
      </c>
      <c r="Q175">
        <v>207954.92</v>
      </c>
      <c r="R175">
        <v>29845.439999999999</v>
      </c>
    </row>
    <row r="176" spans="1:18" x14ac:dyDescent="0.25">
      <c r="A176">
        <v>2023</v>
      </c>
      <c r="B176" t="s">
        <v>63</v>
      </c>
      <c r="C176">
        <v>585000</v>
      </c>
      <c r="D176">
        <v>0</v>
      </c>
      <c r="E176">
        <v>-350000</v>
      </c>
      <c r="F176">
        <v>235000</v>
      </c>
      <c r="G176">
        <f t="shared" ref="G176:R176" si="65">SUM(G177:G183)</f>
        <v>0</v>
      </c>
      <c r="H176">
        <v>0</v>
      </c>
      <c r="I176">
        <v>0</v>
      </c>
      <c r="J176">
        <v>0</v>
      </c>
      <c r="K176">
        <f t="shared" si="65"/>
        <v>0</v>
      </c>
      <c r="L176">
        <f t="shared" si="65"/>
        <v>0</v>
      </c>
      <c r="M176">
        <f t="shared" si="65"/>
        <v>0</v>
      </c>
      <c r="N176">
        <f t="shared" si="65"/>
        <v>0</v>
      </c>
      <c r="O176">
        <f t="shared" si="65"/>
        <v>0</v>
      </c>
      <c r="P176">
        <f t="shared" si="65"/>
        <v>0</v>
      </c>
      <c r="Q176">
        <f t="shared" si="65"/>
        <v>0</v>
      </c>
      <c r="R176">
        <f t="shared" si="65"/>
        <v>0</v>
      </c>
    </row>
    <row r="177" spans="1:18" x14ac:dyDescent="0.25">
      <c r="A177">
        <v>2023</v>
      </c>
      <c r="B177" t="s">
        <v>25</v>
      </c>
      <c r="C177">
        <v>585000</v>
      </c>
      <c r="D177">
        <v>0</v>
      </c>
      <c r="E177">
        <v>-350000</v>
      </c>
      <c r="F177">
        <v>235000</v>
      </c>
      <c r="G177">
        <f>+'[1]Hoja de Trabajo'!$G$147</f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</row>
    <row r="178" spans="1:18" x14ac:dyDescent="0.25">
      <c r="A178">
        <v>2023</v>
      </c>
      <c r="B178" t="s">
        <v>26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</row>
    <row r="179" spans="1:18" x14ac:dyDescent="0.25">
      <c r="A179">
        <v>2023</v>
      </c>
      <c r="B179" t="s">
        <v>27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</row>
    <row r="180" spans="1:18" x14ac:dyDescent="0.25">
      <c r="A180">
        <v>2023</v>
      </c>
      <c r="B180" t="s">
        <v>28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</row>
    <row r="181" spans="1:18" x14ac:dyDescent="0.25">
      <c r="A181">
        <v>2023</v>
      </c>
      <c r="B181" t="s">
        <v>64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</row>
    <row r="182" spans="1:18" x14ac:dyDescent="0.25">
      <c r="A182">
        <v>2023</v>
      </c>
      <c r="B182" t="s">
        <v>65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</row>
    <row r="183" spans="1:18" x14ac:dyDescent="0.25">
      <c r="A183">
        <v>2023</v>
      </c>
      <c r="B183" t="s">
        <v>66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</row>
    <row r="184" spans="1:18" x14ac:dyDescent="0.25">
      <c r="A184">
        <v>2023</v>
      </c>
      <c r="B184" t="s">
        <v>29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f t="shared" ref="H184:R184" si="66">SUM(H185:H191)</f>
        <v>0</v>
      </c>
      <c r="I184">
        <v>0</v>
      </c>
      <c r="J184">
        <v>0</v>
      </c>
      <c r="K184">
        <f t="shared" si="66"/>
        <v>0</v>
      </c>
      <c r="L184">
        <f t="shared" si="66"/>
        <v>0</v>
      </c>
      <c r="M184">
        <f t="shared" si="66"/>
        <v>0</v>
      </c>
      <c r="N184">
        <f t="shared" si="66"/>
        <v>0</v>
      </c>
      <c r="O184">
        <f t="shared" si="66"/>
        <v>0</v>
      </c>
      <c r="P184">
        <f t="shared" si="66"/>
        <v>0</v>
      </c>
      <c r="Q184">
        <f t="shared" si="66"/>
        <v>0</v>
      </c>
      <c r="R184">
        <f t="shared" si="66"/>
        <v>0</v>
      </c>
    </row>
    <row r="185" spans="1:18" x14ac:dyDescent="0.25">
      <c r="A185">
        <v>2023</v>
      </c>
      <c r="B185" t="s">
        <v>30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</row>
    <row r="186" spans="1:18" x14ac:dyDescent="0.25">
      <c r="A186">
        <v>2023</v>
      </c>
      <c r="B186" t="s">
        <v>31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</row>
    <row r="187" spans="1:18" x14ac:dyDescent="0.25">
      <c r="A187">
        <v>2023</v>
      </c>
      <c r="B187" t="s">
        <v>32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</row>
    <row r="188" spans="1:18" x14ac:dyDescent="0.25">
      <c r="A188">
        <v>2023</v>
      </c>
      <c r="B188" t="s">
        <v>67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</row>
    <row r="189" spans="1:18" x14ac:dyDescent="0.25">
      <c r="A189">
        <v>2023</v>
      </c>
      <c r="B189" t="s">
        <v>68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</row>
    <row r="190" spans="1:18" x14ac:dyDescent="0.25">
      <c r="A190">
        <v>2023</v>
      </c>
      <c r="B190" t="s">
        <v>33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</row>
    <row r="191" spans="1:18" x14ac:dyDescent="0.25">
      <c r="A191">
        <v>2023</v>
      </c>
      <c r="B191" t="s">
        <v>69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</row>
    <row r="192" spans="1:18" x14ac:dyDescent="0.25">
      <c r="A192">
        <v>2023</v>
      </c>
      <c r="B192" t="s">
        <v>34</v>
      </c>
      <c r="C192">
        <v>4600000</v>
      </c>
      <c r="D192">
        <v>5875579.9400000004</v>
      </c>
      <c r="E192">
        <v>9000000</v>
      </c>
      <c r="F192">
        <v>13600000</v>
      </c>
      <c r="G192">
        <f t="shared" ref="G192:R192" si="67">SUM(G193:G201)</f>
        <v>84268.800000000003</v>
      </c>
      <c r="H192">
        <v>0</v>
      </c>
      <c r="I192">
        <f t="shared" si="67"/>
        <v>45200</v>
      </c>
      <c r="J192">
        <v>0</v>
      </c>
      <c r="K192">
        <f t="shared" si="67"/>
        <v>243871.9</v>
      </c>
      <c r="L192">
        <f t="shared" si="67"/>
        <v>91300</v>
      </c>
      <c r="M192">
        <f t="shared" si="67"/>
        <v>0</v>
      </c>
      <c r="N192">
        <f t="shared" si="67"/>
        <v>386218.45</v>
      </c>
      <c r="O192">
        <f t="shared" si="67"/>
        <v>0</v>
      </c>
      <c r="P192">
        <f t="shared" si="67"/>
        <v>0</v>
      </c>
      <c r="Q192">
        <f t="shared" si="67"/>
        <v>8775</v>
      </c>
      <c r="R192">
        <f t="shared" si="67"/>
        <v>5015945.79</v>
      </c>
    </row>
    <row r="193" spans="1:18" x14ac:dyDescent="0.25">
      <c r="A193">
        <v>2023</v>
      </c>
      <c r="B193" t="s">
        <v>35</v>
      </c>
      <c r="C193">
        <v>3155000</v>
      </c>
      <c r="D193">
        <v>859634.15</v>
      </c>
      <c r="E193">
        <v>3000000</v>
      </c>
      <c r="F193">
        <v>6155000</v>
      </c>
      <c r="G193">
        <f>+'[1]Hoja de Trabajo'!$G$126</f>
        <v>84268.800000000003</v>
      </c>
      <c r="H193">
        <v>0</v>
      </c>
      <c r="I193">
        <v>45200</v>
      </c>
      <c r="J193">
        <v>0</v>
      </c>
      <c r="K193">
        <v>243871.9</v>
      </c>
      <c r="L193">
        <f>+'[2]HOJA DE TRABAJO Ajustado'!$G$127</f>
        <v>91300</v>
      </c>
      <c r="M193">
        <v>0</v>
      </c>
      <c r="N193">
        <f>+'[4]HOJA DE TRABAJO Ajustado'!$I$126</f>
        <v>386218.45</v>
      </c>
      <c r="O193">
        <v>0</v>
      </c>
      <c r="P193">
        <v>0</v>
      </c>
      <c r="Q193">
        <v>8775</v>
      </c>
      <c r="R193">
        <v>0</v>
      </c>
    </row>
    <row r="194" spans="1:18" x14ac:dyDescent="0.25">
      <c r="A194">
        <v>2023</v>
      </c>
      <c r="B194" t="s">
        <v>36</v>
      </c>
      <c r="C194">
        <v>150000</v>
      </c>
      <c r="D194">
        <v>0</v>
      </c>
      <c r="E194">
        <v>0</v>
      </c>
      <c r="F194">
        <v>150000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</row>
    <row r="195" spans="1:18" x14ac:dyDescent="0.25">
      <c r="A195">
        <v>2023</v>
      </c>
      <c r="B195" t="s">
        <v>70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</row>
    <row r="196" spans="1:18" x14ac:dyDescent="0.25">
      <c r="A196">
        <v>2023</v>
      </c>
      <c r="B196" t="s">
        <v>92</v>
      </c>
      <c r="C196">
        <v>750000</v>
      </c>
      <c r="D196">
        <v>4574106.9400000004</v>
      </c>
      <c r="E196">
        <v>6000000</v>
      </c>
      <c r="F196">
        <v>6750000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4574106.9400000004</v>
      </c>
    </row>
    <row r="197" spans="1:18" x14ac:dyDescent="0.25">
      <c r="A197">
        <v>2023</v>
      </c>
      <c r="B197" t="s">
        <v>37</v>
      </c>
      <c r="C197">
        <v>545000</v>
      </c>
      <c r="D197">
        <v>0</v>
      </c>
      <c r="E197">
        <v>0</v>
      </c>
      <c r="F197">
        <v>545000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</row>
    <row r="198" spans="1:18" x14ac:dyDescent="0.25">
      <c r="A198">
        <v>2023</v>
      </c>
      <c r="B198" t="s">
        <v>38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</row>
    <row r="199" spans="1:18" x14ac:dyDescent="0.25">
      <c r="A199">
        <v>2023</v>
      </c>
      <c r="B199" t="s">
        <v>71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</row>
    <row r="200" spans="1:18" x14ac:dyDescent="0.25">
      <c r="A200">
        <v>2023</v>
      </c>
      <c r="B200" t="s">
        <v>39</v>
      </c>
      <c r="C200">
        <v>0</v>
      </c>
      <c r="D200">
        <v>441838.85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441838.85</v>
      </c>
    </row>
    <row r="201" spans="1:18" x14ac:dyDescent="0.25">
      <c r="A201">
        <v>2023</v>
      </c>
      <c r="B201" t="s">
        <v>40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</row>
    <row r="202" spans="1:18" x14ac:dyDescent="0.25">
      <c r="A202">
        <v>2023</v>
      </c>
      <c r="B202" t="s">
        <v>41</v>
      </c>
      <c r="C202">
        <v>21230371</v>
      </c>
      <c r="D202">
        <v>19770437.59</v>
      </c>
      <c r="E202">
        <v>8200000</v>
      </c>
      <c r="F202">
        <v>29430371</v>
      </c>
      <c r="G202">
        <v>0</v>
      </c>
      <c r="H202">
        <v>0</v>
      </c>
      <c r="I202">
        <f t="shared" ref="I202:Q202" si="68">SUM(I203:I206)</f>
        <v>4137756.55</v>
      </c>
      <c r="J202">
        <v>0</v>
      </c>
      <c r="K202">
        <v>0</v>
      </c>
      <c r="L202">
        <f t="shared" si="68"/>
        <v>6007297.5300000003</v>
      </c>
      <c r="M202">
        <v>0</v>
      </c>
      <c r="N202">
        <f t="shared" si="68"/>
        <v>6230861.3600000003</v>
      </c>
      <c r="O202">
        <f t="shared" si="68"/>
        <v>698513.33</v>
      </c>
      <c r="P202">
        <f t="shared" si="68"/>
        <v>0</v>
      </c>
      <c r="Q202">
        <f t="shared" si="68"/>
        <v>2696008.82</v>
      </c>
      <c r="R202">
        <v>0</v>
      </c>
    </row>
    <row r="203" spans="1:18" x14ac:dyDescent="0.25">
      <c r="A203">
        <v>2023</v>
      </c>
      <c r="B203" t="s">
        <v>42</v>
      </c>
      <c r="C203">
        <v>21230371</v>
      </c>
      <c r="D203">
        <v>19770437.59</v>
      </c>
      <c r="E203">
        <v>8200000</v>
      </c>
      <c r="F203">
        <v>29430371</v>
      </c>
      <c r="G203">
        <v>0</v>
      </c>
      <c r="H203">
        <v>0</v>
      </c>
      <c r="I203">
        <v>4137756.55</v>
      </c>
      <c r="J203">
        <v>0</v>
      </c>
      <c r="K203">
        <v>0</v>
      </c>
      <c r="L203">
        <f>+'[2]HOJA DE TRABAJO Ajustado'!$G$145</f>
        <v>6007297.5300000003</v>
      </c>
      <c r="M203">
        <v>0</v>
      </c>
      <c r="N203">
        <v>6230861.3600000003</v>
      </c>
      <c r="O203">
        <f>+'[3]HOJA DE TRABAJO Ajustado'!$I$144</f>
        <v>698513.33</v>
      </c>
      <c r="P203">
        <v>0</v>
      </c>
      <c r="Q203">
        <v>2696008.82</v>
      </c>
      <c r="R203">
        <v>0</v>
      </c>
    </row>
    <row r="204" spans="1:18" x14ac:dyDescent="0.25">
      <c r="A204">
        <v>2023</v>
      </c>
      <c r="B204" t="s">
        <v>43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25">
      <c r="A205">
        <v>2023</v>
      </c>
      <c r="B205" t="s">
        <v>44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25">
      <c r="A206">
        <v>2023</v>
      </c>
      <c r="B206" t="s">
        <v>93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25">
      <c r="A207">
        <v>2023</v>
      </c>
      <c r="B207" t="s">
        <v>94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25">
      <c r="A208">
        <v>2023</v>
      </c>
      <c r="B208" t="s">
        <v>73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25">
      <c r="A209">
        <v>2023</v>
      </c>
      <c r="B209" t="s">
        <v>74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25">
      <c r="A210">
        <v>2023</v>
      </c>
      <c r="B210" t="s">
        <v>45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25">
      <c r="A211">
        <v>2023</v>
      </c>
      <c r="B211" t="s">
        <v>75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25">
      <c r="A212">
        <v>2023</v>
      </c>
      <c r="B212" t="s">
        <v>46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25">
      <c r="A213">
        <v>2023</v>
      </c>
      <c r="B213" t="s">
        <v>76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25">
      <c r="A214">
        <v>2023</v>
      </c>
      <c r="B214" t="s">
        <v>47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25">
      <c r="A215">
        <v>2023</v>
      </c>
      <c r="B215" t="s">
        <v>48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25">
      <c r="A216">
        <v>2023</v>
      </c>
      <c r="B216" t="s">
        <v>49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25">
      <c r="A217">
        <v>2023</v>
      </c>
      <c r="B217" t="s">
        <v>50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25">
      <c r="A218">
        <v>2023</v>
      </c>
      <c r="B218" t="s">
        <v>77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25">
      <c r="A219">
        <v>2023</v>
      </c>
      <c r="B219" t="s">
        <v>78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25">
      <c r="A220">
        <v>2023</v>
      </c>
      <c r="B220" t="s">
        <v>79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25">
      <c r="A221">
        <v>2023</v>
      </c>
      <c r="B221" t="s">
        <v>80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25">
      <c r="A222">
        <v>2023</v>
      </c>
      <c r="B222" t="s">
        <v>81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25">
      <c r="A223">
        <v>2023</v>
      </c>
      <c r="B223" t="s">
        <v>51</v>
      </c>
      <c r="C223">
        <v>170838127</v>
      </c>
      <c r="D223">
        <v>166860429.83999997</v>
      </c>
      <c r="E223">
        <v>27500000</v>
      </c>
      <c r="F223">
        <v>198338127</v>
      </c>
      <c r="G223">
        <f>+G214+G210+G207+G201+G192++G184+G176+G166++G156+G150</f>
        <v>4941495.0200000005</v>
      </c>
      <c r="H223">
        <f t="shared" ref="H223:O223" si="69">+H214+H210+H207+H202+H192+H184+H176+H166+H156+H150</f>
        <v>14144729.629999999</v>
      </c>
      <c r="I223">
        <f t="shared" si="69"/>
        <v>14055994.189999998</v>
      </c>
      <c r="J223">
        <f t="shared" si="69"/>
        <v>12592959.110000001</v>
      </c>
      <c r="K223">
        <f>+K214+K210+K207+K202+K192+K184+K176+K166+K156+K150</f>
        <v>10255356.870000001</v>
      </c>
      <c r="L223">
        <f t="shared" si="69"/>
        <v>15974048.27</v>
      </c>
      <c r="M223">
        <f t="shared" si="69"/>
        <v>12191856.099999998</v>
      </c>
      <c r="N223">
        <f t="shared" si="69"/>
        <v>16926230.66</v>
      </c>
      <c r="O223">
        <f t="shared" si="69"/>
        <v>9197032.870000001</v>
      </c>
      <c r="P223">
        <f>P192+P166+P156+P150+P214</f>
        <v>13190288.35</v>
      </c>
      <c r="Q223">
        <f>+Q214+Q210+Q207+Q202+Q192+Q184+Q176+Q166+Q156+Q150</f>
        <v>12371933.210000001</v>
      </c>
      <c r="R223">
        <f>+R150+R156+R166+R184+R192+R202+R207+R210+R214+R218+R221</f>
        <v>25192606.060000002</v>
      </c>
    </row>
    <row r="224" spans="1:18" x14ac:dyDescent="0.25">
      <c r="A224">
        <v>2024</v>
      </c>
      <c r="B224" t="s">
        <v>11</v>
      </c>
      <c r="C224">
        <f>SUM(C225:C229)</f>
        <v>100625000</v>
      </c>
      <c r="D224">
        <v>93883417.530000016</v>
      </c>
      <c r="E224">
        <v>0</v>
      </c>
      <c r="F224">
        <v>100625000</v>
      </c>
      <c r="G224">
        <f t="shared" ref="G224:R224" si="70">SUM(G225:G229)</f>
        <v>6008696.6399999997</v>
      </c>
      <c r="H224">
        <f t="shared" si="70"/>
        <v>4983940.75</v>
      </c>
      <c r="I224">
        <f t="shared" si="70"/>
        <v>7121299.04</v>
      </c>
      <c r="J224">
        <f t="shared" si="70"/>
        <v>10668004.119999999</v>
      </c>
      <c r="K224">
        <f t="shared" si="70"/>
        <v>6084247.5500000007</v>
      </c>
      <c r="L224">
        <f t="shared" si="70"/>
        <v>6088820.3300000001</v>
      </c>
      <c r="M224">
        <f t="shared" si="70"/>
        <v>10864349.380000003</v>
      </c>
      <c r="N224">
        <f t="shared" si="70"/>
        <v>6355876.2400000002</v>
      </c>
      <c r="O224">
        <f t="shared" si="70"/>
        <v>4920987.8</v>
      </c>
      <c r="P224">
        <f t="shared" si="70"/>
        <v>9008159.379999999</v>
      </c>
      <c r="Q224">
        <f t="shared" si="70"/>
        <v>5416565.79</v>
      </c>
      <c r="R224">
        <f t="shared" si="70"/>
        <v>16362470.51</v>
      </c>
    </row>
    <row r="225" spans="1:18" x14ac:dyDescent="0.25">
      <c r="A225">
        <v>2024</v>
      </c>
      <c r="B225" t="s">
        <v>12</v>
      </c>
      <c r="C225">
        <v>65565000</v>
      </c>
      <c r="D225">
        <v>62118441.630000003</v>
      </c>
      <c r="E225">
        <v>-200000</v>
      </c>
      <c r="F225">
        <v>65365000</v>
      </c>
      <c r="G225">
        <v>4540808.26</v>
      </c>
      <c r="H225">
        <v>4279090.75</v>
      </c>
      <c r="I225">
        <v>4920717.72</v>
      </c>
      <c r="J225">
        <v>4740267</v>
      </c>
      <c r="K225">
        <v>4546126.620000001</v>
      </c>
      <c r="L225">
        <v>4553398.13</v>
      </c>
      <c r="M225">
        <f>+'[5]HOJA DE TRABAJO'!$I$6</f>
        <v>5581169.5900000017</v>
      </c>
      <c r="N225">
        <v>5085734.84</v>
      </c>
      <c r="O225">
        <v>3788057.02</v>
      </c>
      <c r="P225">
        <v>4749518.91</v>
      </c>
      <c r="Q225">
        <v>3749839.01</v>
      </c>
      <c r="R225">
        <v>11583713.779999999</v>
      </c>
    </row>
    <row r="226" spans="1:18" x14ac:dyDescent="0.25">
      <c r="A226">
        <v>2024</v>
      </c>
      <c r="B226" t="s">
        <v>13</v>
      </c>
      <c r="C226">
        <v>20190000</v>
      </c>
      <c r="D226">
        <v>18516992.390000001</v>
      </c>
      <c r="E226">
        <v>200000</v>
      </c>
      <c r="F226">
        <v>20390000</v>
      </c>
      <c r="G226">
        <v>726850</v>
      </c>
      <c r="H226">
        <v>704850</v>
      </c>
      <c r="I226">
        <v>705750</v>
      </c>
      <c r="J226">
        <v>4694750</v>
      </c>
      <c r="K226">
        <v>711883.41</v>
      </c>
      <c r="L226">
        <v>793161.96</v>
      </c>
      <c r="M226">
        <f>+'[5]HOJA DE TRABAJO'!$I$19</f>
        <v>687750</v>
      </c>
      <c r="N226">
        <v>606750</v>
      </c>
      <c r="O226">
        <v>516750</v>
      </c>
      <c r="P226">
        <v>3651663.69</v>
      </c>
      <c r="Q226">
        <v>559750</v>
      </c>
      <c r="R226">
        <f>3957083.33+200000</f>
        <v>4157083.33</v>
      </c>
    </row>
    <row r="227" spans="1:18" x14ac:dyDescent="0.25">
      <c r="A227">
        <v>2024</v>
      </c>
      <c r="B227" t="s">
        <v>14</v>
      </c>
      <c r="C227">
        <v>1500000</v>
      </c>
      <c r="D227">
        <v>1500000</v>
      </c>
      <c r="E227">
        <v>0</v>
      </c>
      <c r="F227">
        <v>1500000</v>
      </c>
      <c r="G227">
        <v>0</v>
      </c>
      <c r="H227">
        <v>0</v>
      </c>
      <c r="I227">
        <v>0</v>
      </c>
      <c r="J227">
        <v>500000</v>
      </c>
      <c r="K227">
        <v>0</v>
      </c>
      <c r="L227">
        <v>0</v>
      </c>
      <c r="M227">
        <f>+'[5]HOJA DE TRABAJO'!$I$25</f>
        <v>500000</v>
      </c>
      <c r="N227">
        <v>0</v>
      </c>
      <c r="O227">
        <v>0</v>
      </c>
      <c r="P227">
        <v>0</v>
      </c>
      <c r="Q227">
        <v>500000</v>
      </c>
      <c r="R227">
        <v>0</v>
      </c>
    </row>
    <row r="228" spans="1:18" x14ac:dyDescent="0.25">
      <c r="A228">
        <v>2024</v>
      </c>
      <c r="B228" t="s">
        <v>53</v>
      </c>
      <c r="C228">
        <v>3700000</v>
      </c>
      <c r="D228">
        <v>3461054.3099999996</v>
      </c>
      <c r="E228">
        <v>0</v>
      </c>
      <c r="F228">
        <v>3700000</v>
      </c>
      <c r="G228">
        <v>0</v>
      </c>
      <c r="H228">
        <v>0</v>
      </c>
      <c r="I228">
        <v>0</v>
      </c>
      <c r="J228">
        <v>0</v>
      </c>
      <c r="K228">
        <v>100000</v>
      </c>
      <c r="L228">
        <v>0</v>
      </c>
      <c r="M228">
        <f>+'[5]HOJA DE TRABAJO'!$F$28</f>
        <v>3361054.3099999996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25">
      <c r="A229">
        <v>2024</v>
      </c>
      <c r="B229" t="s">
        <v>15</v>
      </c>
      <c r="C229">
        <v>9670000</v>
      </c>
      <c r="D229">
        <v>8286929.200000002</v>
      </c>
      <c r="E229">
        <v>0</v>
      </c>
      <c r="F229">
        <v>9670000</v>
      </c>
      <c r="G229">
        <v>741038.38</v>
      </c>
      <c r="H229">
        <v>0</v>
      </c>
      <c r="I229">
        <v>1494831.32</v>
      </c>
      <c r="J229">
        <v>732987.12</v>
      </c>
      <c r="K229">
        <v>726237.52</v>
      </c>
      <c r="L229">
        <v>742260.24</v>
      </c>
      <c r="M229">
        <f>+'[5]HOJA DE TRABAJO'!$I$30</f>
        <v>734375.48</v>
      </c>
      <c r="N229">
        <v>663391.4</v>
      </c>
      <c r="O229">
        <v>616180.78</v>
      </c>
      <c r="P229">
        <v>606976.78</v>
      </c>
      <c r="Q229">
        <v>606976.78</v>
      </c>
      <c r="R229">
        <v>621673.4</v>
      </c>
    </row>
    <row r="230" spans="1:18" x14ac:dyDescent="0.25">
      <c r="A230">
        <v>2024</v>
      </c>
      <c r="B230" t="s">
        <v>16</v>
      </c>
      <c r="C230">
        <f t="shared" ref="C230" si="71">SUM(C231:C239)</f>
        <v>36648000</v>
      </c>
      <c r="D230">
        <v>34127366.689999998</v>
      </c>
      <c r="E230">
        <v>367000</v>
      </c>
      <c r="F230">
        <v>37015000</v>
      </c>
      <c r="G230">
        <f t="shared" ref="G230:R230" si="72">SUM(G231:G239)</f>
        <v>2295998.83</v>
      </c>
      <c r="H230">
        <f>SUM(H231:H239)</f>
        <v>2529750.34</v>
      </c>
      <c r="I230">
        <f t="shared" si="72"/>
        <v>2483520.14</v>
      </c>
      <c r="J230">
        <f t="shared" si="72"/>
        <v>2715679.8499999996</v>
      </c>
      <c r="K230">
        <f t="shared" si="72"/>
        <v>3189093.7299999995</v>
      </c>
      <c r="L230">
        <f t="shared" si="72"/>
        <v>4352163.2300000004</v>
      </c>
      <c r="M230">
        <f t="shared" si="72"/>
        <v>3866850.46</v>
      </c>
      <c r="N230">
        <f t="shared" si="72"/>
        <v>2833633.43</v>
      </c>
      <c r="O230">
        <f t="shared" si="72"/>
        <v>3031649.5</v>
      </c>
      <c r="P230">
        <f t="shared" si="72"/>
        <v>2116852.29</v>
      </c>
      <c r="Q230">
        <f t="shared" si="72"/>
        <v>3232557.09</v>
      </c>
      <c r="R230">
        <f t="shared" si="72"/>
        <v>1479617.8</v>
      </c>
    </row>
    <row r="231" spans="1:18" x14ac:dyDescent="0.25">
      <c r="A231">
        <v>2024</v>
      </c>
      <c r="B231" t="s">
        <v>54</v>
      </c>
      <c r="C231">
        <v>2458000</v>
      </c>
      <c r="D231">
        <v>2505781.91</v>
      </c>
      <c r="E231">
        <v>200000</v>
      </c>
      <c r="F231">
        <v>2658000</v>
      </c>
      <c r="G231">
        <v>152095.31</v>
      </c>
      <c r="H231">
        <v>87199.08</v>
      </c>
      <c r="I231">
        <v>283865.09999999998</v>
      </c>
      <c r="J231">
        <v>214975.97</v>
      </c>
      <c r="K231">
        <v>160860.95000000001</v>
      </c>
      <c r="L231">
        <v>189376.29</v>
      </c>
      <c r="M231">
        <f>+'[5]HOJA DE TRABAJO'!$I$34</f>
        <v>268344.55</v>
      </c>
      <c r="N231">
        <v>251614.49</v>
      </c>
      <c r="O231">
        <v>176235.58</v>
      </c>
      <c r="P231">
        <v>264634.99</v>
      </c>
      <c r="Q231">
        <v>196728.98</v>
      </c>
      <c r="R231">
        <v>259850.62</v>
      </c>
    </row>
    <row r="232" spans="1:18" x14ac:dyDescent="0.25">
      <c r="A232">
        <v>2024</v>
      </c>
      <c r="B232" t="s">
        <v>55</v>
      </c>
      <c r="C232">
        <v>110000</v>
      </c>
      <c r="D232">
        <v>14393.609999999999</v>
      </c>
      <c r="E232">
        <v>0</v>
      </c>
      <c r="F232">
        <v>110000</v>
      </c>
      <c r="G232">
        <v>0</v>
      </c>
      <c r="H232">
        <v>310</v>
      </c>
      <c r="I232">
        <v>340</v>
      </c>
      <c r="J232">
        <v>7315.17</v>
      </c>
      <c r="K232">
        <v>235</v>
      </c>
      <c r="L232">
        <v>1371.64</v>
      </c>
      <c r="M232">
        <f>+'[5]HOJA DE TRABAJO'!$I$41</f>
        <v>1590.51</v>
      </c>
      <c r="N232">
        <v>1299.46</v>
      </c>
      <c r="O232">
        <v>0</v>
      </c>
      <c r="P232">
        <v>865</v>
      </c>
      <c r="Q232">
        <v>639.83000000000004</v>
      </c>
      <c r="R232">
        <v>427</v>
      </c>
    </row>
    <row r="233" spans="1:18" x14ac:dyDescent="0.25">
      <c r="A233">
        <v>2024</v>
      </c>
      <c r="B233" t="s">
        <v>56</v>
      </c>
      <c r="C233">
        <v>2050000</v>
      </c>
      <c r="D233">
        <v>1154329.5</v>
      </c>
      <c r="E233">
        <v>-200000</v>
      </c>
      <c r="F233">
        <v>1850000</v>
      </c>
      <c r="G233">
        <v>141837.5</v>
      </c>
      <c r="H233">
        <v>253820</v>
      </c>
      <c r="I233">
        <v>0</v>
      </c>
      <c r="J233">
        <v>0</v>
      </c>
      <c r="K233">
        <v>196354.5</v>
      </c>
      <c r="L233">
        <v>0</v>
      </c>
      <c r="M233">
        <f>+'[5]HOJA DE TRABAJO'!$F$42</f>
        <v>214655</v>
      </c>
      <c r="N233">
        <v>144570</v>
      </c>
      <c r="O233">
        <v>0</v>
      </c>
      <c r="P233">
        <v>203092.5</v>
      </c>
      <c r="Q233">
        <v>0</v>
      </c>
      <c r="R233">
        <v>0</v>
      </c>
    </row>
    <row r="234" spans="1:18" x14ac:dyDescent="0.25">
      <c r="A234">
        <v>2024</v>
      </c>
      <c r="B234" t="s">
        <v>88</v>
      </c>
      <c r="C234">
        <v>240000</v>
      </c>
      <c r="D234">
        <v>91343.41</v>
      </c>
      <c r="E234">
        <v>0</v>
      </c>
      <c r="F234">
        <v>240000</v>
      </c>
      <c r="G234">
        <v>625</v>
      </c>
      <c r="H234">
        <v>11183.69</v>
      </c>
      <c r="I234">
        <v>1180</v>
      </c>
      <c r="J234">
        <v>10200</v>
      </c>
      <c r="K234">
        <v>10527</v>
      </c>
      <c r="L234">
        <v>1234.54</v>
      </c>
      <c r="M234">
        <f>+'[5]HOJA DE TRABAJO'!$F$44</f>
        <v>1089.69</v>
      </c>
      <c r="N234">
        <v>10658.76</v>
      </c>
      <c r="O234">
        <v>148</v>
      </c>
      <c r="P234">
        <v>11948.48</v>
      </c>
      <c r="Q234">
        <v>21114.99</v>
      </c>
      <c r="R234">
        <v>11433.26</v>
      </c>
    </row>
    <row r="235" spans="1:18" x14ac:dyDescent="0.25">
      <c r="A235">
        <v>2024</v>
      </c>
      <c r="B235" t="s">
        <v>17</v>
      </c>
      <c r="C235">
        <v>105000</v>
      </c>
      <c r="D235">
        <v>210984</v>
      </c>
      <c r="E235">
        <v>200000</v>
      </c>
      <c r="F235">
        <v>305000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f>+'[5]HOJA DE TRABAJO'!$I$52</f>
        <v>178800</v>
      </c>
      <c r="N235">
        <v>32184</v>
      </c>
      <c r="O235">
        <v>0</v>
      </c>
      <c r="P235">
        <v>0</v>
      </c>
      <c r="Q235">
        <v>0</v>
      </c>
      <c r="R235">
        <v>0</v>
      </c>
    </row>
    <row r="236" spans="1:18" x14ac:dyDescent="0.25">
      <c r="A236">
        <v>2024</v>
      </c>
      <c r="B236" t="s">
        <v>18</v>
      </c>
      <c r="C236">
        <v>1730000</v>
      </c>
      <c r="D236">
        <v>1791808.5200000003</v>
      </c>
      <c r="E236">
        <v>0</v>
      </c>
      <c r="F236">
        <v>1730000</v>
      </c>
      <c r="G236">
        <v>92162.67</v>
      </c>
      <c r="H236">
        <v>89088.62</v>
      </c>
      <c r="I236">
        <v>91050.81</v>
      </c>
      <c r="J236">
        <v>260558.47</v>
      </c>
      <c r="K236">
        <v>294476.71000000002</v>
      </c>
      <c r="L236">
        <v>302077.33</v>
      </c>
      <c r="M236">
        <f>+'[5]HOJA DE TRABAJO'!$I$56</f>
        <v>101849.09999999999</v>
      </c>
      <c r="N236">
        <v>101849.1</v>
      </c>
      <c r="O236">
        <v>106307.08</v>
      </c>
      <c r="P236">
        <v>80687.210000000006</v>
      </c>
      <c r="Q236">
        <v>80687.210000000006</v>
      </c>
      <c r="R236">
        <v>191014.21</v>
      </c>
    </row>
    <row r="237" spans="1:18" x14ac:dyDescent="0.25">
      <c r="A237">
        <v>2024</v>
      </c>
      <c r="B237" t="s">
        <v>19</v>
      </c>
      <c r="C237">
        <v>1400000</v>
      </c>
      <c r="D237">
        <v>2391039.12</v>
      </c>
      <c r="E237">
        <v>842000</v>
      </c>
      <c r="F237">
        <v>2242000</v>
      </c>
      <c r="G237">
        <v>80381.19</v>
      </c>
      <c r="H237">
        <v>59697.24</v>
      </c>
      <c r="I237">
        <f>195120.38+3000+9688.55+3800</f>
        <v>211608.93</v>
      </c>
      <c r="J237">
        <v>194045.35</v>
      </c>
      <c r="K237">
        <v>23997.1</v>
      </c>
      <c r="L237">
        <v>312729.52</v>
      </c>
      <c r="M237">
        <f>+'[5]HOJA DE TRABAJO'!$I$65</f>
        <v>386854.81</v>
      </c>
      <c r="N237">
        <v>365975.03</v>
      </c>
      <c r="O237">
        <v>81289.320000000007</v>
      </c>
      <c r="P237">
        <v>146317.26999999999</v>
      </c>
      <c r="Q237">
        <v>170452.95</v>
      </c>
      <c r="R237">
        <v>357690.41</v>
      </c>
    </row>
    <row r="238" spans="1:18" x14ac:dyDescent="0.25">
      <c r="A238">
        <v>2024</v>
      </c>
      <c r="B238" t="s">
        <v>57</v>
      </c>
      <c r="C238">
        <v>28555000</v>
      </c>
      <c r="D238">
        <v>25967686.619999997</v>
      </c>
      <c r="E238">
        <v>-675000</v>
      </c>
      <c r="F238">
        <v>27880000</v>
      </c>
      <c r="G238">
        <v>1828897.16</v>
      </c>
      <c r="H238">
        <v>2028451.71</v>
      </c>
      <c r="I238">
        <v>1895475.3</v>
      </c>
      <c r="J238">
        <v>2028584.89</v>
      </c>
      <c r="K238">
        <v>2502642.4699999997</v>
      </c>
      <c r="L238">
        <v>3545373.91</v>
      </c>
      <c r="M238">
        <f>+'[5]HOJA DE TRABAJO'!$I$79</f>
        <v>2713666.8</v>
      </c>
      <c r="N238">
        <v>1925482.59</v>
      </c>
      <c r="O238">
        <v>2667669.52</v>
      </c>
      <c r="P238">
        <v>1409306.84</v>
      </c>
      <c r="Q238">
        <v>2762933.13</v>
      </c>
      <c r="R238">
        <v>659202.30000000005</v>
      </c>
    </row>
    <row r="239" spans="1:18" x14ac:dyDescent="0.25">
      <c r="A239">
        <v>2024</v>
      </c>
      <c r="B239" t="s">
        <v>20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</row>
    <row r="240" spans="1:18" x14ac:dyDescent="0.25">
      <c r="A240">
        <v>2024</v>
      </c>
      <c r="B240" t="s">
        <v>21</v>
      </c>
      <c r="C240">
        <f t="shared" ref="C240" si="73">SUM(C241:C249)</f>
        <v>11282000</v>
      </c>
      <c r="D240">
        <v>9184942.2200000007</v>
      </c>
      <c r="E240">
        <v>333000</v>
      </c>
      <c r="F240">
        <v>11615000</v>
      </c>
      <c r="G240">
        <f t="shared" ref="G240:R240" si="74">SUM(G241:G249)</f>
        <v>365197.13</v>
      </c>
      <c r="H240">
        <f>SUM(H241:H249)</f>
        <v>935946.78</v>
      </c>
      <c r="I240">
        <f t="shared" si="74"/>
        <v>754882.84000000008</v>
      </c>
      <c r="J240">
        <f t="shared" si="74"/>
        <v>593762.23</v>
      </c>
      <c r="K240">
        <f t="shared" si="74"/>
        <v>819558.15</v>
      </c>
      <c r="L240">
        <f t="shared" si="74"/>
        <v>741256.8</v>
      </c>
      <c r="M240">
        <f t="shared" si="74"/>
        <v>970984.05</v>
      </c>
      <c r="N240">
        <f t="shared" si="74"/>
        <v>1044550.5399999999</v>
      </c>
      <c r="O240">
        <f t="shared" si="74"/>
        <v>576589.15</v>
      </c>
      <c r="P240">
        <f t="shared" si="74"/>
        <v>707518.85999999987</v>
      </c>
      <c r="Q240">
        <f t="shared" si="74"/>
        <v>727812.17</v>
      </c>
      <c r="R240">
        <f t="shared" si="74"/>
        <v>946883.52</v>
      </c>
    </row>
    <row r="241" spans="1:18" x14ac:dyDescent="0.25">
      <c r="A241">
        <v>2024</v>
      </c>
      <c r="B241" t="s">
        <v>22</v>
      </c>
      <c r="C241">
        <v>820000</v>
      </c>
      <c r="D241">
        <v>2043128.7500000002</v>
      </c>
      <c r="E241">
        <v>1160000</v>
      </c>
      <c r="F241">
        <v>1980000</v>
      </c>
      <c r="G241">
        <v>16916.11</v>
      </c>
      <c r="H241">
        <v>39063.58</v>
      </c>
      <c r="I241">
        <v>131192.81</v>
      </c>
      <c r="J241">
        <v>38133.81</v>
      </c>
      <c r="K241">
        <v>195984.94</v>
      </c>
      <c r="L241">
        <v>167302.03</v>
      </c>
      <c r="M241">
        <f>+'[5]HOJA DE TRABAJO'!$I$83</f>
        <v>249167.13999999998</v>
      </c>
      <c r="N241">
        <v>267516.26</v>
      </c>
      <c r="O241">
        <v>216428.48</v>
      </c>
      <c r="P241">
        <v>174828.92</v>
      </c>
      <c r="Q241">
        <v>182039.89</v>
      </c>
      <c r="R241">
        <v>364554.78</v>
      </c>
    </row>
    <row r="242" spans="1:18" x14ac:dyDescent="0.25">
      <c r="A242">
        <v>2024</v>
      </c>
      <c r="B242" t="s">
        <v>23</v>
      </c>
      <c r="C242">
        <v>820000</v>
      </c>
      <c r="D242">
        <v>51350.349999999991</v>
      </c>
      <c r="E242">
        <v>-400000</v>
      </c>
      <c r="F242">
        <v>420000</v>
      </c>
      <c r="G242">
        <v>508.47</v>
      </c>
      <c r="H242">
        <v>0</v>
      </c>
      <c r="I242">
        <v>2445.46</v>
      </c>
      <c r="J242">
        <v>2372.88</v>
      </c>
      <c r="K242">
        <v>34200</v>
      </c>
      <c r="L242">
        <v>4669.49</v>
      </c>
      <c r="M242">
        <f>+'[5]HOJA DE TRABAJO'!$I$90</f>
        <v>3442.07</v>
      </c>
      <c r="N242">
        <v>448.52</v>
      </c>
      <c r="O242">
        <v>1860</v>
      </c>
      <c r="P242">
        <v>767.87</v>
      </c>
      <c r="Q242">
        <v>635.59</v>
      </c>
      <c r="R242">
        <v>0</v>
      </c>
    </row>
    <row r="243" spans="1:18" x14ac:dyDescent="0.25">
      <c r="A243">
        <v>2024</v>
      </c>
      <c r="B243" t="s">
        <v>24</v>
      </c>
      <c r="C243">
        <v>367000</v>
      </c>
      <c r="D243">
        <v>297542.26999999996</v>
      </c>
      <c r="E243">
        <v>0</v>
      </c>
      <c r="F243">
        <v>367000</v>
      </c>
      <c r="G243">
        <v>508.47</v>
      </c>
      <c r="H243">
        <v>60834.94</v>
      </c>
      <c r="I243">
        <v>390.64</v>
      </c>
      <c r="J243">
        <v>86454.95</v>
      </c>
      <c r="K243">
        <v>62213.06</v>
      </c>
      <c r="L243">
        <v>2201.4</v>
      </c>
      <c r="M243">
        <v>0</v>
      </c>
      <c r="N243">
        <v>25723.25</v>
      </c>
      <c r="O243">
        <v>541.33000000000004</v>
      </c>
      <c r="P243">
        <v>16410.13</v>
      </c>
      <c r="Q243">
        <v>39297.19</v>
      </c>
      <c r="R243">
        <v>2966.91</v>
      </c>
    </row>
    <row r="244" spans="1:18" x14ac:dyDescent="0.25">
      <c r="A244">
        <v>2024</v>
      </c>
      <c r="B244" t="s">
        <v>58</v>
      </c>
      <c r="C244">
        <v>20000</v>
      </c>
      <c r="D244">
        <v>60126.229999999996</v>
      </c>
      <c r="E244">
        <v>0</v>
      </c>
      <c r="F244">
        <v>20000</v>
      </c>
      <c r="G244">
        <v>41130.54</v>
      </c>
      <c r="H244">
        <v>2870.56</v>
      </c>
      <c r="I244">
        <v>0</v>
      </c>
      <c r="J244">
        <v>0</v>
      </c>
      <c r="K244">
        <v>389.9</v>
      </c>
      <c r="L244">
        <v>2615.06</v>
      </c>
      <c r="M244">
        <f>+'[5]HOJA DE TRABAJO'!$I$96</f>
        <v>1363.68</v>
      </c>
      <c r="N244">
        <v>0</v>
      </c>
      <c r="O244">
        <v>4522.1899999999996</v>
      </c>
      <c r="P244">
        <v>714.83</v>
      </c>
      <c r="Q244">
        <v>252.84</v>
      </c>
      <c r="R244">
        <v>6266.63</v>
      </c>
    </row>
    <row r="245" spans="1:18" x14ac:dyDescent="0.25">
      <c r="A245">
        <v>2024</v>
      </c>
      <c r="B245" t="s">
        <v>59</v>
      </c>
      <c r="C245">
        <v>605000</v>
      </c>
      <c r="D245">
        <v>345358.00999999995</v>
      </c>
      <c r="E245">
        <v>30000</v>
      </c>
      <c r="F245">
        <v>635000</v>
      </c>
      <c r="G245">
        <v>0</v>
      </c>
      <c r="H245">
        <v>66230.69</v>
      </c>
      <c r="I245">
        <v>176476.84</v>
      </c>
      <c r="J245">
        <v>7580.53</v>
      </c>
      <c r="K245">
        <v>1365.6799999999998</v>
      </c>
      <c r="L245">
        <v>31863.46</v>
      </c>
      <c r="M245">
        <f>+'[5]HOJA DE TRABAJO'!$I$101</f>
        <v>24212.040000000005</v>
      </c>
      <c r="N245">
        <v>12205.72</v>
      </c>
      <c r="O245">
        <v>1033.47</v>
      </c>
      <c r="P245">
        <v>4333.6400000000003</v>
      </c>
      <c r="Q245">
        <v>12202.67</v>
      </c>
      <c r="R245">
        <v>7853.27</v>
      </c>
    </row>
    <row r="246" spans="1:18" x14ac:dyDescent="0.25">
      <c r="A246">
        <v>2024</v>
      </c>
      <c r="B246" t="s">
        <v>60</v>
      </c>
      <c r="C246">
        <v>400000</v>
      </c>
      <c r="D246">
        <v>75622.48000000001</v>
      </c>
      <c r="E246">
        <v>0</v>
      </c>
      <c r="F246">
        <v>400000</v>
      </c>
      <c r="G246">
        <v>2167.2399999999998</v>
      </c>
      <c r="H246">
        <v>4752.22</v>
      </c>
      <c r="I246">
        <v>31420.23</v>
      </c>
      <c r="J246">
        <v>829.11</v>
      </c>
      <c r="K246">
        <v>6114.67</v>
      </c>
      <c r="L246">
        <v>9731.4</v>
      </c>
      <c r="M246">
        <f>+'[5]HOJA DE TRABAJO'!$I$102</f>
        <v>5854.53</v>
      </c>
      <c r="N246">
        <v>4989.41</v>
      </c>
      <c r="O246">
        <v>1267.46</v>
      </c>
      <c r="P246">
        <v>1226.99</v>
      </c>
      <c r="Q246">
        <v>5527.82</v>
      </c>
      <c r="R246">
        <v>1741.4</v>
      </c>
    </row>
    <row r="247" spans="1:18" x14ac:dyDescent="0.25">
      <c r="A247">
        <v>2024</v>
      </c>
      <c r="B247" t="s">
        <v>61</v>
      </c>
      <c r="C247">
        <v>6100000</v>
      </c>
      <c r="D247">
        <v>4939870.7600000007</v>
      </c>
      <c r="E247">
        <v>-190000</v>
      </c>
      <c r="F247">
        <v>5910000</v>
      </c>
      <c r="G247">
        <v>275059.93</v>
      </c>
      <c r="H247">
        <v>423619.21</v>
      </c>
      <c r="I247">
        <f>333379.69+34370.3+11325+1560+11970.33</f>
        <v>392605.32</v>
      </c>
      <c r="J247">
        <v>398470.07</v>
      </c>
      <c r="K247">
        <v>337571.28</v>
      </c>
      <c r="L247">
        <v>491363.41</v>
      </c>
      <c r="M247">
        <f>+'[5]HOJA DE TRABAJO'!$I$111</f>
        <v>400196.98000000004</v>
      </c>
      <c r="N247">
        <v>485404.79</v>
      </c>
      <c r="O247">
        <v>343158.35</v>
      </c>
      <c r="P247">
        <v>442372.55</v>
      </c>
      <c r="Q247">
        <v>409704.63</v>
      </c>
      <c r="R247">
        <v>540344.24</v>
      </c>
    </row>
    <row r="248" spans="1:18" x14ac:dyDescent="0.25">
      <c r="A248">
        <v>2024</v>
      </c>
      <c r="B248" t="s">
        <v>62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</row>
    <row r="249" spans="1:18" x14ac:dyDescent="0.25">
      <c r="A249">
        <v>2024</v>
      </c>
      <c r="B249" t="s">
        <v>89</v>
      </c>
      <c r="C249">
        <v>2150000</v>
      </c>
      <c r="D249">
        <v>1371943.37</v>
      </c>
      <c r="E249">
        <v>-267000</v>
      </c>
      <c r="F249">
        <v>1883000</v>
      </c>
      <c r="G249">
        <v>28906.37</v>
      </c>
      <c r="H249">
        <v>338575.58</v>
      </c>
      <c r="I249">
        <v>20351.54</v>
      </c>
      <c r="J249">
        <v>59920.88</v>
      </c>
      <c r="K249">
        <v>181718.62</v>
      </c>
      <c r="L249">
        <v>31510.55</v>
      </c>
      <c r="M249">
        <f>+'[5]HOJA DE TRABAJO'!$I$120</f>
        <v>286747.61</v>
      </c>
      <c r="N249">
        <v>248262.59</v>
      </c>
      <c r="O249">
        <v>7777.87</v>
      </c>
      <c r="P249">
        <v>66863.929999999993</v>
      </c>
      <c r="Q249">
        <v>78151.539999999994</v>
      </c>
      <c r="R249">
        <v>23156.29</v>
      </c>
    </row>
    <row r="250" spans="1:18" x14ac:dyDescent="0.25">
      <c r="A250">
        <v>2024</v>
      </c>
      <c r="B250" t="s">
        <v>63</v>
      </c>
      <c r="C250">
        <f t="shared" ref="C250" si="75">SUM(C251:C256)</f>
        <v>195000</v>
      </c>
      <c r="D250">
        <v>0</v>
      </c>
      <c r="E250">
        <v>0</v>
      </c>
      <c r="F250">
        <v>195000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</row>
    <row r="251" spans="1:18" x14ac:dyDescent="0.25">
      <c r="A251">
        <v>2024</v>
      </c>
      <c r="B251" t="s">
        <v>25</v>
      </c>
      <c r="C251">
        <v>195000</v>
      </c>
      <c r="D251">
        <v>0</v>
      </c>
      <c r="E251">
        <v>0</v>
      </c>
      <c r="F251">
        <v>195000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</row>
    <row r="252" spans="1:18" x14ac:dyDescent="0.25">
      <c r="A252">
        <v>2024</v>
      </c>
      <c r="B252" t="s">
        <v>26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</row>
    <row r="253" spans="1:18" x14ac:dyDescent="0.25">
      <c r="A253">
        <v>2024</v>
      </c>
      <c r="B253" t="s">
        <v>27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</row>
    <row r="254" spans="1:18" x14ac:dyDescent="0.25">
      <c r="A254">
        <v>2024</v>
      </c>
      <c r="B254" t="s">
        <v>28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</row>
    <row r="255" spans="1:18" x14ac:dyDescent="0.25">
      <c r="A255">
        <v>2024</v>
      </c>
      <c r="B255" t="s">
        <v>64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</row>
    <row r="256" spans="1:18" x14ac:dyDescent="0.25">
      <c r="A256">
        <v>2024</v>
      </c>
      <c r="B256" t="s">
        <v>65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</row>
    <row r="257" spans="1:18" x14ac:dyDescent="0.25">
      <c r="A257">
        <v>2024</v>
      </c>
      <c r="B257" t="s">
        <v>66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</row>
    <row r="258" spans="1:18" x14ac:dyDescent="0.25">
      <c r="A258">
        <v>2024</v>
      </c>
      <c r="B258" t="s">
        <v>29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</row>
    <row r="259" spans="1:18" x14ac:dyDescent="0.25">
      <c r="A259">
        <v>2024</v>
      </c>
      <c r="B259" t="s">
        <v>30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</row>
    <row r="260" spans="1:18" x14ac:dyDescent="0.25">
      <c r="A260">
        <v>2024</v>
      </c>
      <c r="B260" t="s">
        <v>31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</row>
    <row r="261" spans="1:18" x14ac:dyDescent="0.25">
      <c r="A261">
        <v>2024</v>
      </c>
      <c r="B261" t="s">
        <v>32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</row>
    <row r="262" spans="1:18" x14ac:dyDescent="0.25">
      <c r="A262">
        <v>2024</v>
      </c>
      <c r="B262" t="s">
        <v>67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</row>
    <row r="263" spans="1:18" x14ac:dyDescent="0.25">
      <c r="A263">
        <v>2024</v>
      </c>
      <c r="B263" t="s">
        <v>68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</row>
    <row r="264" spans="1:18" x14ac:dyDescent="0.25">
      <c r="A264">
        <v>2024</v>
      </c>
      <c r="B264" t="s">
        <v>33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</row>
    <row r="265" spans="1:18" x14ac:dyDescent="0.25">
      <c r="A265">
        <v>2024</v>
      </c>
      <c r="B265" t="s">
        <v>69</v>
      </c>
      <c r="C265">
        <f t="shared" ref="C265" si="76">SUM(C266:C274)</f>
        <v>6826000</v>
      </c>
      <c r="D265">
        <v>1915657.6400000001</v>
      </c>
      <c r="E265">
        <v>-700000</v>
      </c>
      <c r="F265">
        <v>6126000</v>
      </c>
      <c r="G265">
        <f t="shared" ref="G265:R265" si="77">SUM(G266:G274)</f>
        <v>0</v>
      </c>
      <c r="H265">
        <f t="shared" si="77"/>
        <v>43960</v>
      </c>
      <c r="I265">
        <f t="shared" si="77"/>
        <v>0</v>
      </c>
      <c r="J265">
        <f t="shared" si="77"/>
        <v>300513.25</v>
      </c>
      <c r="K265">
        <f t="shared" si="77"/>
        <v>256609.40999999997</v>
      </c>
      <c r="L265">
        <f t="shared" si="77"/>
        <v>78511</v>
      </c>
      <c r="M265">
        <f t="shared" si="77"/>
        <v>558507.97</v>
      </c>
      <c r="N265">
        <f t="shared" si="77"/>
        <v>88257.07</v>
      </c>
      <c r="O265">
        <f t="shared" si="77"/>
        <v>19460</v>
      </c>
      <c r="P265">
        <v>0</v>
      </c>
      <c r="Q265">
        <f t="shared" si="77"/>
        <v>514213.94</v>
      </c>
      <c r="R265">
        <f t="shared" si="77"/>
        <v>55625</v>
      </c>
    </row>
    <row r="266" spans="1:18" x14ac:dyDescent="0.25">
      <c r="A266">
        <v>2024</v>
      </c>
      <c r="B266" t="s">
        <v>34</v>
      </c>
      <c r="C266">
        <v>4260000</v>
      </c>
      <c r="D266">
        <v>806729.84000000008</v>
      </c>
      <c r="E266">
        <v>-120000</v>
      </c>
      <c r="F266">
        <v>4140000</v>
      </c>
      <c r="G266">
        <v>0</v>
      </c>
      <c r="H266">
        <v>0</v>
      </c>
      <c r="I266">
        <v>0</v>
      </c>
      <c r="J266">
        <v>124600</v>
      </c>
      <c r="K266">
        <v>192404.8</v>
      </c>
      <c r="L266">
        <v>0</v>
      </c>
      <c r="M266">
        <f>+'[5]HOJA DE TRABAJO'!$F$128</f>
        <v>382007.97</v>
      </c>
      <c r="N266">
        <v>88257.07</v>
      </c>
      <c r="O266">
        <v>19460</v>
      </c>
      <c r="P266">
        <v>0</v>
      </c>
      <c r="Q266">
        <v>0</v>
      </c>
      <c r="R266">
        <v>0</v>
      </c>
    </row>
    <row r="267" spans="1:18" x14ac:dyDescent="0.25">
      <c r="A267">
        <v>2024</v>
      </c>
      <c r="B267" t="s">
        <v>35</v>
      </c>
      <c r="C267">
        <v>220000</v>
      </c>
      <c r="D267">
        <v>64204.61</v>
      </c>
      <c r="E267">
        <v>0</v>
      </c>
      <c r="F267">
        <v>220000</v>
      </c>
      <c r="G267">
        <v>0</v>
      </c>
      <c r="H267">
        <v>0</v>
      </c>
      <c r="I267">
        <v>0</v>
      </c>
      <c r="J267">
        <v>0</v>
      </c>
      <c r="K267">
        <v>64204.61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</row>
    <row r="268" spans="1:18" x14ac:dyDescent="0.25">
      <c r="A268">
        <v>2024</v>
      </c>
      <c r="B268" t="s">
        <v>36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</row>
    <row r="269" spans="1:18" x14ac:dyDescent="0.25">
      <c r="A269">
        <v>2024</v>
      </c>
      <c r="B269" t="s">
        <v>70</v>
      </c>
      <c r="C269">
        <v>2040000</v>
      </c>
      <c r="D269">
        <v>175913.25</v>
      </c>
      <c r="E269">
        <v>-700000</v>
      </c>
      <c r="F269">
        <v>1340000</v>
      </c>
      <c r="G269">
        <v>0</v>
      </c>
      <c r="H269">
        <v>0</v>
      </c>
      <c r="I269">
        <v>0</v>
      </c>
      <c r="J269">
        <v>175913.25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</row>
    <row r="270" spans="1:18" x14ac:dyDescent="0.25">
      <c r="A270">
        <v>2024</v>
      </c>
      <c r="B270" t="s">
        <v>92</v>
      </c>
      <c r="C270">
        <v>266000</v>
      </c>
      <c r="D270">
        <v>354596</v>
      </c>
      <c r="E270">
        <v>120000</v>
      </c>
      <c r="F270">
        <v>386000</v>
      </c>
      <c r="G270">
        <v>0</v>
      </c>
      <c r="H270">
        <v>43960</v>
      </c>
      <c r="I270">
        <v>0</v>
      </c>
      <c r="J270">
        <v>0</v>
      </c>
      <c r="K270">
        <v>0</v>
      </c>
      <c r="L270">
        <v>78511</v>
      </c>
      <c r="M270">
        <f>+'[5]HOJA DE TRABAJO'!$F$135+'[5]HOJA DE TRABAJO'!$F$138</f>
        <v>176500</v>
      </c>
      <c r="N270">
        <v>0</v>
      </c>
      <c r="O270">
        <v>0</v>
      </c>
      <c r="P270">
        <v>0</v>
      </c>
      <c r="Q270">
        <v>0</v>
      </c>
      <c r="R270">
        <v>55625</v>
      </c>
    </row>
    <row r="271" spans="1:18" x14ac:dyDescent="0.25">
      <c r="A271">
        <v>2024</v>
      </c>
      <c r="B271" t="s">
        <v>37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</row>
    <row r="272" spans="1:18" x14ac:dyDescent="0.25">
      <c r="A272">
        <v>2024</v>
      </c>
      <c r="B272" t="s">
        <v>38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</row>
    <row r="273" spans="1:18" x14ac:dyDescent="0.25">
      <c r="A273">
        <v>2024</v>
      </c>
      <c r="B273" t="s">
        <v>71</v>
      </c>
      <c r="C273">
        <v>40000</v>
      </c>
      <c r="D273">
        <v>514213.94</v>
      </c>
      <c r="E273">
        <v>0</v>
      </c>
      <c r="F273">
        <v>40000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514213.94</v>
      </c>
      <c r="R273">
        <v>0</v>
      </c>
    </row>
    <row r="274" spans="1:18" x14ac:dyDescent="0.25">
      <c r="A274">
        <v>2024</v>
      </c>
      <c r="B274" t="s">
        <v>39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</row>
    <row r="275" spans="1:18" x14ac:dyDescent="0.25">
      <c r="A275">
        <v>2024</v>
      </c>
      <c r="B275" t="s">
        <v>40</v>
      </c>
      <c r="C275">
        <f t="shared" ref="C275" si="78">SUM(C276:C279)</f>
        <v>23503792</v>
      </c>
      <c r="D275">
        <v>9621339.4499999993</v>
      </c>
      <c r="E275">
        <v>0</v>
      </c>
      <c r="F275">
        <v>23503792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</row>
    <row r="276" spans="1:18" x14ac:dyDescent="0.25">
      <c r="A276">
        <v>2024</v>
      </c>
      <c r="B276" t="s">
        <v>41</v>
      </c>
      <c r="C276">
        <v>23503792</v>
      </c>
      <c r="D276">
        <v>9621339.4499999993</v>
      </c>
      <c r="E276">
        <v>0</v>
      </c>
      <c r="F276">
        <v>23503792</v>
      </c>
      <c r="G276">
        <v>0</v>
      </c>
      <c r="H276">
        <v>1631637.94</v>
      </c>
      <c r="I276">
        <v>0</v>
      </c>
      <c r="J276">
        <v>7989701.5099999998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</row>
    <row r="277" spans="1:18" x14ac:dyDescent="0.25">
      <c r="A277">
        <v>2024</v>
      </c>
      <c r="B277" t="s">
        <v>42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</row>
    <row r="278" spans="1:18" x14ac:dyDescent="0.25">
      <c r="A278">
        <v>2024</v>
      </c>
      <c r="B278" t="s">
        <v>43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</row>
    <row r="279" spans="1:18" x14ac:dyDescent="0.25">
      <c r="A279">
        <v>2024</v>
      </c>
      <c r="B279" t="s">
        <v>44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</row>
    <row r="280" spans="1:18" x14ac:dyDescent="0.25">
      <c r="A280">
        <v>2024</v>
      </c>
      <c r="B280" t="s">
        <v>72</v>
      </c>
      <c r="C280">
        <f t="shared" ref="C280" si="79">SUM(C281:C282)</f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</row>
    <row r="281" spans="1:18" x14ac:dyDescent="0.25">
      <c r="A281">
        <v>2024</v>
      </c>
      <c r="B281" t="s">
        <v>94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</row>
    <row r="282" spans="1:18" x14ac:dyDescent="0.25">
      <c r="A282">
        <v>2024</v>
      </c>
      <c r="B282" t="s">
        <v>73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</row>
    <row r="283" spans="1:18" x14ac:dyDescent="0.25">
      <c r="A283">
        <v>2024</v>
      </c>
      <c r="B283" t="s">
        <v>74</v>
      </c>
      <c r="C283">
        <f t="shared" ref="C283" si="80">SUM(C284:C286)</f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</row>
    <row r="284" spans="1:18" x14ac:dyDescent="0.25">
      <c r="A284">
        <v>2024</v>
      </c>
      <c r="B284" t="s">
        <v>45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</row>
    <row r="285" spans="1:18" x14ac:dyDescent="0.25">
      <c r="A285">
        <v>2024</v>
      </c>
      <c r="B285" t="s">
        <v>75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</row>
    <row r="286" spans="1:18" x14ac:dyDescent="0.25">
      <c r="A286">
        <v>2024</v>
      </c>
      <c r="B286" t="s">
        <v>46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</row>
    <row r="287" spans="1:18" x14ac:dyDescent="0.25">
      <c r="A287">
        <v>2024</v>
      </c>
      <c r="B287" t="s">
        <v>76</v>
      </c>
      <c r="C287">
        <f t="shared" ref="C287" si="81">SUM(C288,C291,C294)</f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</row>
    <row r="288" spans="1:18" x14ac:dyDescent="0.25">
      <c r="A288">
        <v>2024</v>
      </c>
      <c r="B288" t="s">
        <v>47</v>
      </c>
      <c r="C288">
        <f t="shared" ref="C288" si="82">SUM(C289:C290)</f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</row>
    <row r="289" spans="1:18" x14ac:dyDescent="0.25">
      <c r="A289">
        <v>2024</v>
      </c>
      <c r="B289" t="s">
        <v>48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</row>
    <row r="290" spans="1:18" x14ac:dyDescent="0.25">
      <c r="A290">
        <v>2024</v>
      </c>
      <c r="B290" t="s">
        <v>49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</row>
    <row r="291" spans="1:18" x14ac:dyDescent="0.25">
      <c r="A291">
        <v>2024</v>
      </c>
      <c r="B291" t="s">
        <v>50</v>
      </c>
      <c r="C291">
        <f t="shared" ref="C291" si="83">SUM(C292:C293)</f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</row>
    <row r="292" spans="1:18" x14ac:dyDescent="0.25">
      <c r="A292">
        <v>2024</v>
      </c>
      <c r="B292" t="s">
        <v>77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</row>
    <row r="293" spans="1:18" x14ac:dyDescent="0.25">
      <c r="A293">
        <v>2024</v>
      </c>
      <c r="B293" t="s">
        <v>78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</row>
    <row r="294" spans="1:18" x14ac:dyDescent="0.25">
      <c r="A294">
        <v>2024</v>
      </c>
      <c r="B294" t="s">
        <v>79</v>
      </c>
      <c r="C294">
        <f t="shared" ref="C294" si="84">C295</f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</row>
    <row r="295" spans="1:18" x14ac:dyDescent="0.25">
      <c r="A295">
        <v>2024</v>
      </c>
      <c r="B295" t="s">
        <v>80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</row>
    <row r="296" spans="1:18" x14ac:dyDescent="0.25">
      <c r="A296">
        <v>2024</v>
      </c>
      <c r="B296" t="s">
        <v>81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f t="shared" ref="H296:O297" si="85">+O287+O283+O280+O275+O265+O257+O250+O240+O230+O224</f>
        <v>8548686.4499999993</v>
      </c>
      <c r="P296">
        <f>P265+P240+P230+P224+P287</f>
        <v>11832530.529999999</v>
      </c>
      <c r="Q296">
        <f>+Q287+Q283+Q280+Q275+Q265+Q257+Q250+Q240+Q230+Q224</f>
        <v>9891148.9900000002</v>
      </c>
      <c r="R296">
        <f>+R224+R230+R240+R257+R265+R275+R280+R283+R287+R291+R294</f>
        <v>18844596.829999998</v>
      </c>
    </row>
    <row r="297" spans="1:18" x14ac:dyDescent="0.25">
      <c r="A297">
        <v>2024</v>
      </c>
      <c r="B297" t="s">
        <v>51</v>
      </c>
      <c r="C297">
        <f>SUM(C298:C302)</f>
        <v>98550000</v>
      </c>
      <c r="D297">
        <v>50050290.32</v>
      </c>
      <c r="E297">
        <f t="shared" ref="E297" si="86">SUM(E298:E302)</f>
        <v>1600000</v>
      </c>
      <c r="F297">
        <v>100150000</v>
      </c>
      <c r="G297">
        <f t="shared" ref="G297:M297" si="87">SUM(G298:G302)</f>
        <v>6383187.7200000007</v>
      </c>
      <c r="H297">
        <f t="shared" si="87"/>
        <v>5702052.3399999999</v>
      </c>
      <c r="I297">
        <f t="shared" si="87"/>
        <v>5488726.040000001</v>
      </c>
      <c r="J297">
        <f t="shared" si="87"/>
        <v>8491005.9300000016</v>
      </c>
      <c r="K297">
        <f t="shared" si="87"/>
        <v>7343067.1400000006</v>
      </c>
      <c r="L297">
        <f t="shared" si="87"/>
        <v>6004745.5599999996</v>
      </c>
      <c r="M297">
        <f t="shared" si="87"/>
        <v>10637505.59</v>
      </c>
      <c r="N297">
        <v>10892851.140000001</v>
      </c>
      <c r="O297">
        <v>0</v>
      </c>
      <c r="P297">
        <v>0</v>
      </c>
      <c r="Q297">
        <v>0</v>
      </c>
      <c r="R297">
        <v>0</v>
      </c>
    </row>
    <row r="298" spans="1:18" x14ac:dyDescent="0.25">
      <c r="A298">
        <v>2025</v>
      </c>
      <c r="B298" t="s">
        <v>11</v>
      </c>
      <c r="C298">
        <v>62390000</v>
      </c>
      <c r="D298">
        <v>32850207.300000001</v>
      </c>
      <c r="E298">
        <v>1600000</v>
      </c>
      <c r="F298">
        <v>63990000</v>
      </c>
      <c r="G298">
        <v>5202272.57</v>
      </c>
      <c r="H298">
        <v>4149904.36</v>
      </c>
      <c r="I298">
        <v>4388162.9800000004</v>
      </c>
      <c r="J298">
        <v>3625858.57</v>
      </c>
      <c r="K298">
        <v>6095281.4500000002</v>
      </c>
      <c r="L298">
        <v>4542007.46</v>
      </c>
      <c r="M298">
        <v>4846719.91</v>
      </c>
      <c r="N298">
        <f t="shared" ref="N298" si="88">SUM(N299:N303)</f>
        <v>7492965.1200000001</v>
      </c>
      <c r="O298">
        <v>0</v>
      </c>
      <c r="P298">
        <v>0</v>
      </c>
      <c r="Q298">
        <v>0</v>
      </c>
      <c r="R298">
        <v>0</v>
      </c>
    </row>
    <row r="299" spans="1:18" x14ac:dyDescent="0.25">
      <c r="A299">
        <v>2025</v>
      </c>
      <c r="B299" t="s">
        <v>12</v>
      </c>
      <c r="C299">
        <v>20590000</v>
      </c>
      <c r="D299">
        <v>8460386.4800000004</v>
      </c>
      <c r="E299">
        <v>0</v>
      </c>
      <c r="F299">
        <v>20590000</v>
      </c>
      <c r="G299">
        <v>582750</v>
      </c>
      <c r="H299">
        <v>582750</v>
      </c>
      <c r="I299">
        <v>526137.07999999996</v>
      </c>
      <c r="J299">
        <v>4394499.4000000004</v>
      </c>
      <c r="K299">
        <v>639750</v>
      </c>
      <c r="L299">
        <v>804750</v>
      </c>
      <c r="M299">
        <v>929750</v>
      </c>
      <c r="N299">
        <v>5886562.0899999999</v>
      </c>
      <c r="O299">
        <v>0</v>
      </c>
      <c r="P299">
        <v>0</v>
      </c>
      <c r="Q299">
        <v>0</v>
      </c>
      <c r="R299">
        <v>0</v>
      </c>
    </row>
    <row r="300" spans="1:18" x14ac:dyDescent="0.25">
      <c r="A300">
        <v>2025</v>
      </c>
      <c r="B300" t="s">
        <v>13</v>
      </c>
      <c r="C300">
        <v>1500000</v>
      </c>
      <c r="D300">
        <v>375000</v>
      </c>
      <c r="E300">
        <v>0</v>
      </c>
      <c r="F300">
        <v>1500000</v>
      </c>
      <c r="G300">
        <v>0</v>
      </c>
      <c r="H300">
        <v>375000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899750</v>
      </c>
      <c r="O300">
        <v>0</v>
      </c>
      <c r="P300">
        <v>0</v>
      </c>
      <c r="Q300">
        <v>0</v>
      </c>
      <c r="R300">
        <v>0</v>
      </c>
    </row>
    <row r="301" spans="1:18" x14ac:dyDescent="0.25">
      <c r="A301">
        <v>2025</v>
      </c>
      <c r="B301" t="s">
        <v>14</v>
      </c>
      <c r="C301">
        <v>4400000</v>
      </c>
      <c r="D301">
        <v>4181000</v>
      </c>
      <c r="E301">
        <v>0</v>
      </c>
      <c r="F301">
        <v>4400000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4181000</v>
      </c>
      <c r="N301">
        <v>0</v>
      </c>
      <c r="O301">
        <v>0</v>
      </c>
      <c r="P301">
        <v>0</v>
      </c>
      <c r="Q301">
        <v>0</v>
      </c>
      <c r="R301">
        <v>0</v>
      </c>
    </row>
    <row r="302" spans="1:18" x14ac:dyDescent="0.25">
      <c r="A302">
        <v>2025</v>
      </c>
      <c r="B302" t="s">
        <v>53</v>
      </c>
      <c r="C302">
        <v>9670000</v>
      </c>
      <c r="D302">
        <v>4183696.54</v>
      </c>
      <c r="E302">
        <v>0</v>
      </c>
      <c r="F302">
        <v>9670000</v>
      </c>
      <c r="G302">
        <v>598165.15</v>
      </c>
      <c r="H302">
        <v>594397.98</v>
      </c>
      <c r="I302">
        <v>574425.98</v>
      </c>
      <c r="J302">
        <v>470647.96</v>
      </c>
      <c r="K302">
        <v>608035.68999999994</v>
      </c>
      <c r="L302">
        <v>657988.1</v>
      </c>
      <c r="M302">
        <v>680035.68</v>
      </c>
      <c r="N302">
        <v>0</v>
      </c>
      <c r="O302">
        <v>0</v>
      </c>
      <c r="P302">
        <v>0</v>
      </c>
      <c r="Q302">
        <v>0</v>
      </c>
      <c r="R302">
        <v>0</v>
      </c>
    </row>
    <row r="303" spans="1:18" x14ac:dyDescent="0.25">
      <c r="A303">
        <v>2025</v>
      </c>
      <c r="B303" t="s">
        <v>15</v>
      </c>
      <c r="C303">
        <f t="shared" ref="C303" si="89">SUM(C304:C312)</f>
        <v>36551000</v>
      </c>
      <c r="D303">
        <v>20244249.569999997</v>
      </c>
      <c r="E303">
        <f t="shared" ref="E303" si="90">SUM(E304:E312)</f>
        <v>2980792</v>
      </c>
      <c r="F303">
        <v>39531792</v>
      </c>
      <c r="G303">
        <f t="shared" ref="G303:M303" si="91">SUM(G304:G312)</f>
        <v>2599568.29</v>
      </c>
      <c r="H303">
        <f>SUM(H304:H312)</f>
        <v>2527856.7800000003</v>
      </c>
      <c r="I303">
        <f t="shared" si="91"/>
        <v>2099661.9500000002</v>
      </c>
      <c r="J303">
        <f t="shared" si="91"/>
        <v>1926519.43</v>
      </c>
      <c r="K303">
        <f t="shared" si="91"/>
        <v>2646774.79</v>
      </c>
      <c r="L303">
        <f t="shared" si="91"/>
        <v>4295532.58</v>
      </c>
      <c r="M303">
        <f t="shared" si="91"/>
        <v>4148335.75</v>
      </c>
      <c r="N303">
        <v>706653.03</v>
      </c>
      <c r="O303">
        <v>0</v>
      </c>
      <c r="P303">
        <v>0</v>
      </c>
      <c r="Q303">
        <v>0</v>
      </c>
      <c r="R303">
        <v>0</v>
      </c>
    </row>
    <row r="304" spans="1:18" x14ac:dyDescent="0.25">
      <c r="A304">
        <v>2025</v>
      </c>
      <c r="B304" t="s">
        <v>16</v>
      </c>
      <c r="C304">
        <v>2858000</v>
      </c>
      <c r="D304">
        <v>1519005.54</v>
      </c>
      <c r="E304">
        <v>0</v>
      </c>
      <c r="F304">
        <v>2858000</v>
      </c>
      <c r="G304">
        <v>231631.21</v>
      </c>
      <c r="H304">
        <v>212700.55</v>
      </c>
      <c r="I304">
        <v>182618.71</v>
      </c>
      <c r="J304">
        <v>162763.98000000001</v>
      </c>
      <c r="K304">
        <v>228491.4</v>
      </c>
      <c r="L304">
        <v>277223.31</v>
      </c>
      <c r="M304">
        <v>223576.38</v>
      </c>
      <c r="N304">
        <f t="shared" ref="N304" si="92">SUM(N305:N313)</f>
        <v>2612911.41</v>
      </c>
      <c r="O304">
        <v>0</v>
      </c>
      <c r="P304">
        <v>0</v>
      </c>
      <c r="Q304">
        <v>0</v>
      </c>
      <c r="R304">
        <v>0</v>
      </c>
    </row>
    <row r="305" spans="1:18" x14ac:dyDescent="0.25">
      <c r="A305">
        <v>2025</v>
      </c>
      <c r="B305" t="s">
        <v>54</v>
      </c>
      <c r="C305">
        <v>110000</v>
      </c>
      <c r="D305">
        <v>3099.98</v>
      </c>
      <c r="E305">
        <v>0</v>
      </c>
      <c r="F305">
        <v>110000</v>
      </c>
      <c r="G305">
        <v>0</v>
      </c>
      <c r="H305">
        <v>200</v>
      </c>
      <c r="I305">
        <v>0</v>
      </c>
      <c r="J305">
        <v>140</v>
      </c>
      <c r="K305">
        <v>2584.98</v>
      </c>
      <c r="L305">
        <v>175</v>
      </c>
      <c r="M305">
        <v>0</v>
      </c>
      <c r="N305">
        <v>269791.03999999998</v>
      </c>
      <c r="O305">
        <v>0</v>
      </c>
      <c r="P305">
        <v>0</v>
      </c>
      <c r="Q305">
        <v>0</v>
      </c>
      <c r="R305">
        <v>0</v>
      </c>
    </row>
    <row r="306" spans="1:18" x14ac:dyDescent="0.25">
      <c r="A306">
        <v>2025</v>
      </c>
      <c r="B306" t="s">
        <v>55</v>
      </c>
      <c r="C306">
        <v>2000000</v>
      </c>
      <c r="D306">
        <v>668832.5</v>
      </c>
      <c r="E306">
        <v>0</v>
      </c>
      <c r="F306">
        <v>2000000</v>
      </c>
      <c r="G306">
        <v>162647.5</v>
      </c>
      <c r="H306">
        <v>0</v>
      </c>
      <c r="I306">
        <v>135437.5</v>
      </c>
      <c r="J306">
        <v>45650</v>
      </c>
      <c r="K306">
        <v>67530</v>
      </c>
      <c r="L306">
        <v>139467.5</v>
      </c>
      <c r="M306">
        <v>118100</v>
      </c>
      <c r="N306">
        <v>5563.14</v>
      </c>
      <c r="O306">
        <v>0</v>
      </c>
      <c r="P306">
        <v>0</v>
      </c>
      <c r="Q306">
        <v>0</v>
      </c>
      <c r="R306">
        <v>0</v>
      </c>
    </row>
    <row r="307" spans="1:18" x14ac:dyDescent="0.25">
      <c r="A307">
        <v>2025</v>
      </c>
      <c r="B307" t="s">
        <v>56</v>
      </c>
      <c r="C307">
        <v>290000</v>
      </c>
      <c r="D307">
        <v>53536.020000000004</v>
      </c>
      <c r="E307">
        <v>0</v>
      </c>
      <c r="F307">
        <v>290000</v>
      </c>
      <c r="G307">
        <v>10446.83</v>
      </c>
      <c r="H307">
        <v>11064.24</v>
      </c>
      <c r="I307">
        <v>891.95</v>
      </c>
      <c r="J307">
        <v>10000</v>
      </c>
      <c r="K307">
        <v>10000</v>
      </c>
      <c r="L307">
        <v>500</v>
      </c>
      <c r="M307">
        <v>10633</v>
      </c>
      <c r="N307">
        <v>129774.63</v>
      </c>
      <c r="O307">
        <v>0</v>
      </c>
      <c r="P307">
        <v>0</v>
      </c>
      <c r="Q307">
        <v>0</v>
      </c>
      <c r="R307">
        <v>0</v>
      </c>
    </row>
    <row r="308" spans="1:18" x14ac:dyDescent="0.25">
      <c r="A308">
        <v>2025</v>
      </c>
      <c r="B308" t="s">
        <v>88</v>
      </c>
      <c r="C308">
        <v>1305000</v>
      </c>
      <c r="D308">
        <v>63440</v>
      </c>
      <c r="E308">
        <v>0</v>
      </c>
      <c r="F308">
        <v>1305000</v>
      </c>
      <c r="G308">
        <v>0</v>
      </c>
      <c r="H308">
        <v>63440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37000</v>
      </c>
      <c r="O308">
        <v>0</v>
      </c>
      <c r="P308">
        <v>0</v>
      </c>
      <c r="Q308">
        <v>0</v>
      </c>
      <c r="R308">
        <v>0</v>
      </c>
    </row>
    <row r="309" spans="1:18" x14ac:dyDescent="0.25">
      <c r="A309">
        <v>2025</v>
      </c>
      <c r="B309" t="s">
        <v>17</v>
      </c>
      <c r="C309">
        <v>1730000</v>
      </c>
      <c r="D309">
        <v>419567.75000000006</v>
      </c>
      <c r="E309">
        <v>0</v>
      </c>
      <c r="F309">
        <v>1730000</v>
      </c>
      <c r="G309">
        <v>76609.2</v>
      </c>
      <c r="H309">
        <v>76930.710000000006</v>
      </c>
      <c r="I309">
        <v>76930.710000000006</v>
      </c>
      <c r="J309">
        <v>76609.2</v>
      </c>
      <c r="K309">
        <v>59752.08</v>
      </c>
      <c r="L309">
        <v>19722.39</v>
      </c>
      <c r="M309">
        <v>33013.46</v>
      </c>
      <c r="N309">
        <v>0</v>
      </c>
      <c r="O309">
        <v>0</v>
      </c>
      <c r="P309">
        <v>0</v>
      </c>
      <c r="Q309">
        <v>0</v>
      </c>
      <c r="R309">
        <v>0</v>
      </c>
    </row>
    <row r="310" spans="1:18" x14ac:dyDescent="0.25">
      <c r="A310">
        <v>2025</v>
      </c>
      <c r="B310" t="s">
        <v>18</v>
      </c>
      <c r="C310">
        <v>2637000</v>
      </c>
      <c r="D310">
        <v>921550.02</v>
      </c>
      <c r="E310">
        <v>0</v>
      </c>
      <c r="F310">
        <v>2637000</v>
      </c>
      <c r="G310">
        <v>454130.13</v>
      </c>
      <c r="H310">
        <v>73133.52</v>
      </c>
      <c r="I310">
        <v>240892.73</v>
      </c>
      <c r="J310">
        <v>6983.47</v>
      </c>
      <c r="K310">
        <v>31586.01</v>
      </c>
      <c r="L310">
        <v>88625</v>
      </c>
      <c r="M310">
        <v>26199.16</v>
      </c>
      <c r="N310">
        <v>15839.09</v>
      </c>
      <c r="O310">
        <v>0</v>
      </c>
      <c r="P310">
        <v>0</v>
      </c>
      <c r="Q310">
        <v>0</v>
      </c>
      <c r="R310">
        <v>0</v>
      </c>
    </row>
    <row r="311" spans="1:18" x14ac:dyDescent="0.25">
      <c r="A311">
        <v>2025</v>
      </c>
      <c r="B311" t="s">
        <v>19</v>
      </c>
      <c r="C311">
        <v>25621000</v>
      </c>
      <c r="D311">
        <v>16595217.759999998</v>
      </c>
      <c r="E311">
        <v>2980792</v>
      </c>
      <c r="F311">
        <v>28601792</v>
      </c>
      <c r="G311">
        <v>1664103.42</v>
      </c>
      <c r="H311">
        <v>2090387.76</v>
      </c>
      <c r="I311">
        <v>1462890.35</v>
      </c>
      <c r="J311">
        <v>1624372.78</v>
      </c>
      <c r="K311">
        <v>2246830.3199999998</v>
      </c>
      <c r="L311">
        <v>3769819.38</v>
      </c>
      <c r="M311">
        <v>3736813.75</v>
      </c>
      <c r="N311">
        <v>108167.44</v>
      </c>
      <c r="O311">
        <v>0</v>
      </c>
      <c r="P311">
        <v>0</v>
      </c>
      <c r="Q311">
        <v>0</v>
      </c>
      <c r="R311">
        <v>0</v>
      </c>
    </row>
    <row r="312" spans="1:18" x14ac:dyDescent="0.25">
      <c r="A312">
        <v>2025</v>
      </c>
      <c r="B312" t="s">
        <v>57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2046776.07</v>
      </c>
      <c r="O312">
        <v>0</v>
      </c>
      <c r="P312">
        <v>0</v>
      </c>
      <c r="Q312">
        <v>0</v>
      </c>
      <c r="R312">
        <v>0</v>
      </c>
    </row>
    <row r="313" spans="1:18" x14ac:dyDescent="0.25">
      <c r="A313">
        <v>2025</v>
      </c>
      <c r="B313" t="s">
        <v>20</v>
      </c>
      <c r="C313">
        <f t="shared" ref="C313" si="93">SUM(C314:C322)</f>
        <v>12487000</v>
      </c>
      <c r="D313">
        <v>4481436.642</v>
      </c>
      <c r="E313">
        <f t="shared" ref="E313" si="94">SUM(E314:E322)</f>
        <v>1150000</v>
      </c>
      <c r="F313">
        <v>13637000</v>
      </c>
      <c r="G313">
        <f t="shared" ref="G313:M313" si="95">SUM(G314:G322)</f>
        <v>615300.23199999996</v>
      </c>
      <c r="H313">
        <f>SUM(H314:H322)</f>
        <v>860148.59000000008</v>
      </c>
      <c r="I313">
        <f t="shared" si="95"/>
        <v>501486.14000000007</v>
      </c>
      <c r="J313">
        <f t="shared" si="95"/>
        <v>271869.39999999997</v>
      </c>
      <c r="K313">
        <f t="shared" si="95"/>
        <v>729171.89999999991</v>
      </c>
      <c r="L313">
        <f t="shared" si="95"/>
        <v>559896.66999999993</v>
      </c>
      <c r="M313">
        <f t="shared" si="95"/>
        <v>943563.71</v>
      </c>
      <c r="N313">
        <v>0</v>
      </c>
      <c r="O313">
        <v>0</v>
      </c>
      <c r="P313">
        <v>0</v>
      </c>
      <c r="Q313">
        <v>0</v>
      </c>
      <c r="R313">
        <v>0</v>
      </c>
    </row>
    <row r="314" spans="1:18" x14ac:dyDescent="0.25">
      <c r="A314">
        <v>2025</v>
      </c>
      <c r="B314" t="s">
        <v>21</v>
      </c>
      <c r="C314">
        <v>2470000</v>
      </c>
      <c r="D314">
        <v>1241616.1599999999</v>
      </c>
      <c r="E314">
        <v>1150000</v>
      </c>
      <c r="F314">
        <v>3620000</v>
      </c>
      <c r="G314">
        <v>190391.07</v>
      </c>
      <c r="H314">
        <v>67398.600000000006</v>
      </c>
      <c r="I314">
        <v>158498.14000000001</v>
      </c>
      <c r="J314">
        <v>191577.69</v>
      </c>
      <c r="K314">
        <v>166748.26999999999</v>
      </c>
      <c r="L314">
        <v>228863.93</v>
      </c>
      <c r="M314">
        <v>238138.46</v>
      </c>
      <c r="N314">
        <f t="shared" ref="N314" si="96">SUM(N315:N323)</f>
        <v>786974.6100000001</v>
      </c>
      <c r="O314">
        <v>0</v>
      </c>
      <c r="P314">
        <v>0</v>
      </c>
      <c r="Q314">
        <v>0</v>
      </c>
      <c r="R314">
        <v>0</v>
      </c>
    </row>
    <row r="315" spans="1:18" x14ac:dyDescent="0.25">
      <c r="A315">
        <v>2025</v>
      </c>
      <c r="B315" t="s">
        <v>22</v>
      </c>
      <c r="C315">
        <v>540000</v>
      </c>
      <c r="D315">
        <v>3483.06</v>
      </c>
      <c r="E315">
        <v>0</v>
      </c>
      <c r="F315">
        <v>540000</v>
      </c>
      <c r="G315">
        <v>0</v>
      </c>
      <c r="H315">
        <v>0</v>
      </c>
      <c r="I315">
        <v>0</v>
      </c>
      <c r="J315">
        <v>84.75</v>
      </c>
      <c r="K315">
        <v>0</v>
      </c>
      <c r="L315">
        <v>3398.31</v>
      </c>
      <c r="M315">
        <v>0</v>
      </c>
      <c r="N315">
        <v>319779.17</v>
      </c>
      <c r="O315">
        <v>0</v>
      </c>
      <c r="P315">
        <v>0</v>
      </c>
      <c r="Q315">
        <v>0</v>
      </c>
      <c r="R315">
        <v>0</v>
      </c>
    </row>
    <row r="316" spans="1:18" x14ac:dyDescent="0.25">
      <c r="A316">
        <v>2025</v>
      </c>
      <c r="B316" t="s">
        <v>23</v>
      </c>
      <c r="C316">
        <v>367000</v>
      </c>
      <c r="D316">
        <v>320469.26199999999</v>
      </c>
      <c r="E316">
        <v>0</v>
      </c>
      <c r="F316">
        <v>367000</v>
      </c>
      <c r="G316">
        <v>974.53200000000004</v>
      </c>
      <c r="H316">
        <v>42455.29</v>
      </c>
      <c r="I316">
        <v>204299.17</v>
      </c>
      <c r="J316">
        <v>999.99</v>
      </c>
      <c r="K316">
        <v>1385.55</v>
      </c>
      <c r="L316">
        <v>860.29</v>
      </c>
      <c r="M316">
        <v>69494.44</v>
      </c>
      <c r="N316">
        <v>635.59</v>
      </c>
      <c r="O316">
        <v>0</v>
      </c>
      <c r="P316">
        <v>0</v>
      </c>
      <c r="Q316">
        <v>0</v>
      </c>
      <c r="R316">
        <v>0</v>
      </c>
    </row>
    <row r="317" spans="1:18" x14ac:dyDescent="0.25">
      <c r="A317">
        <v>2025</v>
      </c>
      <c r="B317" t="s">
        <v>24</v>
      </c>
      <c r="C317">
        <v>25000</v>
      </c>
      <c r="D317">
        <v>1724.6</v>
      </c>
      <c r="E317">
        <v>0</v>
      </c>
      <c r="F317">
        <v>25000</v>
      </c>
      <c r="G317">
        <v>0</v>
      </c>
      <c r="H317">
        <v>1724.6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87075.11</v>
      </c>
      <c r="O317">
        <v>0</v>
      </c>
      <c r="P317">
        <v>0</v>
      </c>
      <c r="Q317">
        <v>0</v>
      </c>
      <c r="R317">
        <v>0</v>
      </c>
    </row>
    <row r="318" spans="1:18" x14ac:dyDescent="0.25">
      <c r="A318">
        <v>2025</v>
      </c>
      <c r="B318" t="s">
        <v>58</v>
      </c>
      <c r="C318">
        <v>755000</v>
      </c>
      <c r="D318">
        <v>235102.5</v>
      </c>
      <c r="E318">
        <v>0</v>
      </c>
      <c r="F318">
        <v>755000</v>
      </c>
      <c r="G318">
        <v>53299.74</v>
      </c>
      <c r="H318">
        <v>10408.91</v>
      </c>
      <c r="I318">
        <v>2897.27</v>
      </c>
      <c r="J318">
        <v>1876.24</v>
      </c>
      <c r="K318">
        <v>125.85</v>
      </c>
      <c r="L318">
        <v>7485.75</v>
      </c>
      <c r="M318">
        <v>159008.74</v>
      </c>
      <c r="N318">
        <v>0</v>
      </c>
      <c r="O318">
        <v>0</v>
      </c>
      <c r="P318">
        <v>0</v>
      </c>
      <c r="Q318">
        <v>0</v>
      </c>
      <c r="R318">
        <v>0</v>
      </c>
    </row>
    <row r="319" spans="1:18" x14ac:dyDescent="0.25">
      <c r="A319">
        <v>2025</v>
      </c>
      <c r="B319" t="s">
        <v>59</v>
      </c>
      <c r="C319">
        <v>400000</v>
      </c>
      <c r="D319">
        <v>32146.869999999995</v>
      </c>
      <c r="E319">
        <v>0</v>
      </c>
      <c r="F319">
        <v>400000</v>
      </c>
      <c r="G319">
        <v>9836.6200000000008</v>
      </c>
      <c r="H319">
        <v>5135.59</v>
      </c>
      <c r="I319">
        <v>5062</v>
      </c>
      <c r="J319">
        <v>5284.74</v>
      </c>
      <c r="K319">
        <v>485</v>
      </c>
      <c r="L319">
        <v>5581.94</v>
      </c>
      <c r="M319">
        <v>760.98</v>
      </c>
      <c r="N319">
        <v>2988.58</v>
      </c>
      <c r="O319">
        <v>0</v>
      </c>
      <c r="P319">
        <v>0</v>
      </c>
      <c r="Q319">
        <v>0</v>
      </c>
      <c r="R319">
        <v>0</v>
      </c>
    </row>
    <row r="320" spans="1:18" x14ac:dyDescent="0.25">
      <c r="A320">
        <v>2025</v>
      </c>
      <c r="B320" t="s">
        <v>60</v>
      </c>
      <c r="C320">
        <v>5910000</v>
      </c>
      <c r="D320">
        <v>1938789.4500000002</v>
      </c>
      <c r="E320">
        <v>0</v>
      </c>
      <c r="F320">
        <v>5910000</v>
      </c>
      <c r="G320">
        <v>353844.07</v>
      </c>
      <c r="H320">
        <v>485057.07</v>
      </c>
      <c r="I320">
        <v>122148.47</v>
      </c>
      <c r="J320">
        <v>53367.26</v>
      </c>
      <c r="K320">
        <v>548252.46</v>
      </c>
      <c r="L320">
        <v>296981</v>
      </c>
      <c r="M320">
        <v>79139.12</v>
      </c>
      <c r="N320">
        <v>7756.98</v>
      </c>
      <c r="O320">
        <v>0</v>
      </c>
      <c r="P320">
        <v>0</v>
      </c>
      <c r="Q320">
        <v>0</v>
      </c>
      <c r="R320">
        <v>0</v>
      </c>
    </row>
    <row r="321" spans="1:18" x14ac:dyDescent="0.25">
      <c r="A321">
        <v>2025</v>
      </c>
      <c r="B321" t="s">
        <v>61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306087.38</v>
      </c>
      <c r="O321">
        <v>0</v>
      </c>
      <c r="P321">
        <v>0</v>
      </c>
      <c r="Q321">
        <v>0</v>
      </c>
      <c r="R321">
        <v>0</v>
      </c>
    </row>
    <row r="322" spans="1:18" x14ac:dyDescent="0.25">
      <c r="A322">
        <v>2025</v>
      </c>
      <c r="B322" t="s">
        <v>62</v>
      </c>
      <c r="C322">
        <v>2020000</v>
      </c>
      <c r="D322">
        <v>708104.74</v>
      </c>
      <c r="E322">
        <v>0</v>
      </c>
      <c r="F322">
        <v>2020000</v>
      </c>
      <c r="G322">
        <v>6954.2</v>
      </c>
      <c r="H322">
        <v>247968.53</v>
      </c>
      <c r="I322">
        <v>8581.09</v>
      </c>
      <c r="J322">
        <v>18678.73</v>
      </c>
      <c r="K322">
        <v>12174.77</v>
      </c>
      <c r="L322">
        <v>16725.45</v>
      </c>
      <c r="M322">
        <v>397021.97</v>
      </c>
      <c r="N322">
        <v>0</v>
      </c>
      <c r="O322">
        <v>0</v>
      </c>
      <c r="P322">
        <v>0</v>
      </c>
      <c r="Q322">
        <v>0</v>
      </c>
      <c r="R322">
        <v>0</v>
      </c>
    </row>
    <row r="323" spans="1:18" x14ac:dyDescent="0.25">
      <c r="A323">
        <v>2025</v>
      </c>
      <c r="B323" t="s">
        <v>89</v>
      </c>
      <c r="C323">
        <f t="shared" ref="C323" si="97">SUM(C324:C329)</f>
        <v>195000</v>
      </c>
      <c r="D323">
        <v>0</v>
      </c>
      <c r="E323">
        <v>0</v>
      </c>
      <c r="F323">
        <v>195000</v>
      </c>
      <c r="G323">
        <f t="shared" ref="G323:M323" si="98">SUM(G324:G329)</f>
        <v>0</v>
      </c>
      <c r="H323">
        <f t="shared" si="98"/>
        <v>0</v>
      </c>
      <c r="I323">
        <f t="shared" si="98"/>
        <v>0</v>
      </c>
      <c r="J323">
        <f t="shared" si="98"/>
        <v>0</v>
      </c>
      <c r="K323">
        <f t="shared" si="98"/>
        <v>0</v>
      </c>
      <c r="L323">
        <f t="shared" si="98"/>
        <v>0</v>
      </c>
      <c r="M323">
        <f t="shared" si="98"/>
        <v>0</v>
      </c>
      <c r="N323">
        <v>62651.8</v>
      </c>
      <c r="O323">
        <v>0</v>
      </c>
      <c r="P323">
        <v>0</v>
      </c>
      <c r="Q323">
        <v>0</v>
      </c>
      <c r="R323">
        <v>0</v>
      </c>
    </row>
    <row r="324" spans="1:18" x14ac:dyDescent="0.25">
      <c r="A324">
        <v>2025</v>
      </c>
      <c r="B324" t="s">
        <v>63</v>
      </c>
      <c r="C324">
        <v>195000</v>
      </c>
      <c r="D324">
        <v>0</v>
      </c>
      <c r="E324">
        <v>0</v>
      </c>
      <c r="F324">
        <v>195000</v>
      </c>
      <c r="G324">
        <f>+'[1]Hoja de Trabajo'!$G$147</f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25">
      <c r="A325">
        <v>2025</v>
      </c>
      <c r="B325" t="s">
        <v>25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25">
      <c r="A326">
        <v>2025</v>
      </c>
      <c r="B326" t="s">
        <v>26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25">
      <c r="A327">
        <v>2025</v>
      </c>
      <c r="B327" t="s">
        <v>27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25">
      <c r="A328">
        <v>2025</v>
      </c>
      <c r="B328" t="s">
        <v>28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25">
      <c r="A329">
        <v>2025</v>
      </c>
      <c r="B329" t="s">
        <v>64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25">
      <c r="A330">
        <v>2025</v>
      </c>
      <c r="B330" t="s">
        <v>65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25">
      <c r="A331">
        <v>2025</v>
      </c>
      <c r="B331" t="s">
        <v>66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25">
      <c r="A332">
        <v>2025</v>
      </c>
      <c r="B332" t="s">
        <v>29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25">
      <c r="A333">
        <v>2025</v>
      </c>
      <c r="B333" t="s">
        <v>30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25">
      <c r="A334">
        <v>2025</v>
      </c>
      <c r="B334" t="s">
        <v>31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25">
      <c r="A335">
        <v>2025</v>
      </c>
      <c r="B335" t="s">
        <v>32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25">
      <c r="A336">
        <v>2025</v>
      </c>
      <c r="B336" t="s">
        <v>67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25">
      <c r="A337">
        <v>2025</v>
      </c>
      <c r="B337" t="s">
        <v>68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25">
      <c r="A338">
        <v>2025</v>
      </c>
      <c r="B338" t="s">
        <v>33</v>
      </c>
      <c r="C338">
        <f t="shared" ref="C338" si="99">SUM(C339:C347)</f>
        <v>7836000</v>
      </c>
      <c r="D338">
        <v>248151.55</v>
      </c>
      <c r="E338">
        <f t="shared" ref="E338" si="100">SUM(E339:E347)</f>
        <v>-2750000</v>
      </c>
      <c r="F338">
        <v>5086000</v>
      </c>
      <c r="G338">
        <f t="shared" ref="G338:H338" si="101">SUM(G339:G347)</f>
        <v>174126.55</v>
      </c>
      <c r="H338">
        <f t="shared" si="101"/>
        <v>74025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25">
      <c r="A339">
        <v>2025</v>
      </c>
      <c r="B339" t="s">
        <v>69</v>
      </c>
      <c r="C339">
        <v>2530000</v>
      </c>
      <c r="D339">
        <v>248151.55</v>
      </c>
      <c r="E339">
        <v>0</v>
      </c>
      <c r="F339">
        <v>2530000</v>
      </c>
      <c r="G339">
        <v>174126.55</v>
      </c>
      <c r="H339">
        <v>74025</v>
      </c>
      <c r="I339">
        <v>0</v>
      </c>
      <c r="J339">
        <v>0</v>
      </c>
      <c r="K339">
        <v>0</v>
      </c>
      <c r="L339">
        <v>0</v>
      </c>
      <c r="M339">
        <v>0</v>
      </c>
      <c r="N339">
        <f t="shared" ref="N339" si="102">SUM(N340:N348)</f>
        <v>0</v>
      </c>
      <c r="O339">
        <v>0</v>
      </c>
      <c r="P339">
        <v>0</v>
      </c>
      <c r="Q339">
        <v>0</v>
      </c>
      <c r="R339">
        <v>0</v>
      </c>
    </row>
    <row r="340" spans="1:18" x14ac:dyDescent="0.25">
      <c r="A340">
        <v>2025</v>
      </c>
      <c r="B340" t="s">
        <v>34</v>
      </c>
      <c r="C340">
        <v>220000</v>
      </c>
      <c r="D340">
        <v>0</v>
      </c>
      <c r="E340">
        <v>0</v>
      </c>
      <c r="F340">
        <v>220000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25">
      <c r="A341">
        <v>2025</v>
      </c>
      <c r="B341" t="s">
        <v>35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25">
      <c r="A342">
        <v>2025</v>
      </c>
      <c r="B342" t="s">
        <v>36</v>
      </c>
      <c r="C342">
        <v>4250000</v>
      </c>
      <c r="D342">
        <v>0</v>
      </c>
      <c r="E342">
        <v>-2750000</v>
      </c>
      <c r="F342">
        <v>1500000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</row>
    <row r="343" spans="1:18" x14ac:dyDescent="0.25">
      <c r="A343">
        <v>2025</v>
      </c>
      <c r="B343" t="s">
        <v>70</v>
      </c>
      <c r="C343">
        <v>316000</v>
      </c>
      <c r="D343">
        <v>0</v>
      </c>
      <c r="E343">
        <v>0</v>
      </c>
      <c r="F343">
        <v>316000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</row>
    <row r="344" spans="1:18" x14ac:dyDescent="0.25">
      <c r="A344">
        <v>2025</v>
      </c>
      <c r="B344" t="s">
        <v>92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</row>
    <row r="345" spans="1:18" x14ac:dyDescent="0.25">
      <c r="A345">
        <v>2025</v>
      </c>
      <c r="B345" t="s">
        <v>37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</row>
    <row r="346" spans="1:18" x14ac:dyDescent="0.25">
      <c r="A346">
        <v>2025</v>
      </c>
      <c r="B346" t="s">
        <v>38</v>
      </c>
      <c r="C346">
        <v>520000</v>
      </c>
      <c r="D346">
        <v>0</v>
      </c>
      <c r="E346">
        <v>0</v>
      </c>
      <c r="F346">
        <v>520000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</row>
    <row r="347" spans="1:18" x14ac:dyDescent="0.25">
      <c r="A347">
        <v>2025</v>
      </c>
      <c r="B347" t="s">
        <v>71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</row>
    <row r="348" spans="1:18" x14ac:dyDescent="0.25">
      <c r="A348">
        <v>2025</v>
      </c>
      <c r="B348" t="s">
        <v>39</v>
      </c>
      <c r="C348">
        <f t="shared" ref="C348" si="103">SUM(C349:C352)</f>
        <v>23460792</v>
      </c>
      <c r="D348">
        <v>0</v>
      </c>
      <c r="E348">
        <f t="shared" ref="E348" si="104">SUM(E349:E352)</f>
        <v>-2980792</v>
      </c>
      <c r="F348">
        <v>20480000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</row>
    <row r="349" spans="1:18" x14ac:dyDescent="0.25">
      <c r="A349">
        <v>2025</v>
      </c>
      <c r="B349" t="s">
        <v>40</v>
      </c>
      <c r="C349">
        <v>23460792</v>
      </c>
      <c r="D349">
        <v>0</v>
      </c>
      <c r="E349">
        <v>-2980792</v>
      </c>
      <c r="F349">
        <v>20480000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f t="shared" ref="N349" si="105">SUM(N350:N353)</f>
        <v>0</v>
      </c>
      <c r="O349">
        <v>0</v>
      </c>
      <c r="P349">
        <v>0</v>
      </c>
      <c r="Q349">
        <v>0</v>
      </c>
      <c r="R349">
        <v>0</v>
      </c>
    </row>
    <row r="350" spans="1:18" x14ac:dyDescent="0.25">
      <c r="A350">
        <v>2025</v>
      </c>
      <c r="B350" t="s">
        <v>41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</row>
    <row r="351" spans="1:18" x14ac:dyDescent="0.25">
      <c r="A351">
        <v>2025</v>
      </c>
      <c r="B351" t="s">
        <v>42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</row>
    <row r="352" spans="1:18" x14ac:dyDescent="0.25">
      <c r="A352">
        <v>2025</v>
      </c>
      <c r="B352" t="s">
        <v>43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</row>
    <row r="353" spans="1:18" x14ac:dyDescent="0.25">
      <c r="A353">
        <v>2025</v>
      </c>
      <c r="B353" t="s">
        <v>44</v>
      </c>
      <c r="C353">
        <f t="shared" ref="C353" si="106">SUM(C354:C355)</f>
        <v>0</v>
      </c>
      <c r="D353">
        <v>0</v>
      </c>
      <c r="E353">
        <f t="shared" ref="E353" si="107">SUM(E354:E355)</f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</row>
    <row r="354" spans="1:18" x14ac:dyDescent="0.25">
      <c r="A354">
        <v>2025</v>
      </c>
      <c r="B354" t="s">
        <v>93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</row>
    <row r="355" spans="1:18" x14ac:dyDescent="0.25">
      <c r="A355">
        <v>2025</v>
      </c>
      <c r="B355" t="s">
        <v>94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</row>
    <row r="356" spans="1:18" x14ac:dyDescent="0.25">
      <c r="A356">
        <v>2025</v>
      </c>
      <c r="B356" t="s">
        <v>73</v>
      </c>
      <c r="C356">
        <f t="shared" ref="C356" si="108">SUM(C357:C359)</f>
        <v>0</v>
      </c>
      <c r="D356">
        <v>0</v>
      </c>
      <c r="E356">
        <f t="shared" ref="E356" si="109">SUM(E357:E359)</f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</row>
    <row r="357" spans="1:18" x14ac:dyDescent="0.25">
      <c r="A357">
        <v>2025</v>
      </c>
      <c r="B357" t="s">
        <v>74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f t="shared" ref="N357" si="110">SUM(N358:N360)</f>
        <v>0</v>
      </c>
      <c r="O357">
        <v>0</v>
      </c>
      <c r="P357">
        <v>0</v>
      </c>
      <c r="Q357">
        <v>0</v>
      </c>
      <c r="R357">
        <v>0</v>
      </c>
    </row>
    <row r="358" spans="1:18" x14ac:dyDescent="0.25">
      <c r="A358">
        <v>2025</v>
      </c>
      <c r="B358" t="s">
        <v>45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</row>
    <row r="359" spans="1:18" x14ac:dyDescent="0.25">
      <c r="A359">
        <v>2025</v>
      </c>
      <c r="B359" t="s">
        <v>75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</row>
    <row r="360" spans="1:18" x14ac:dyDescent="0.25">
      <c r="A360">
        <v>2025</v>
      </c>
      <c r="B360" t="s">
        <v>46</v>
      </c>
      <c r="C360">
        <f t="shared" ref="C360" si="111">SUM(C361,C364,C367)</f>
        <v>0</v>
      </c>
      <c r="D360">
        <v>0</v>
      </c>
      <c r="E360">
        <f t="shared" ref="E360" si="112">SUM(E361,E364,E367)</f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</row>
    <row r="361" spans="1:18" x14ac:dyDescent="0.25">
      <c r="A361">
        <v>2025</v>
      </c>
      <c r="B361" t="s">
        <v>76</v>
      </c>
      <c r="C361">
        <f t="shared" ref="C361" si="113">SUM(C362:C363)</f>
        <v>0</v>
      </c>
      <c r="D361">
        <v>0</v>
      </c>
      <c r="E361">
        <f t="shared" ref="E361" si="114">SUM(E362:E363)</f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f t="shared" ref="N361" si="115">SUM(N362,N365,N368)</f>
        <v>0</v>
      </c>
      <c r="O361">
        <v>0</v>
      </c>
      <c r="P361">
        <v>0</v>
      </c>
      <c r="Q361">
        <v>0</v>
      </c>
      <c r="R361">
        <v>0</v>
      </c>
    </row>
    <row r="362" spans="1:18" x14ac:dyDescent="0.25">
      <c r="A362">
        <v>2025</v>
      </c>
      <c r="B362" t="s">
        <v>47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f t="shared" ref="N362" si="116">SUM(N363:N364)</f>
        <v>0</v>
      </c>
      <c r="O362">
        <v>0</v>
      </c>
      <c r="P362">
        <v>0</v>
      </c>
      <c r="Q362">
        <v>0</v>
      </c>
      <c r="R362">
        <v>0</v>
      </c>
    </row>
    <row r="363" spans="1:18" x14ac:dyDescent="0.25">
      <c r="A363">
        <v>2025</v>
      </c>
      <c r="B363" t="s">
        <v>48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 x14ac:dyDescent="0.25">
      <c r="A364">
        <v>2025</v>
      </c>
      <c r="B364" t="s">
        <v>49</v>
      </c>
      <c r="C364">
        <f t="shared" ref="C364" si="117">SUM(C365:C366)</f>
        <v>0</v>
      </c>
      <c r="D364">
        <v>0</v>
      </c>
      <c r="E364">
        <f t="shared" ref="E364" si="118">SUM(E365:E366)</f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</row>
    <row r="365" spans="1:18" x14ac:dyDescent="0.25">
      <c r="A365">
        <v>2025</v>
      </c>
      <c r="B365" t="s">
        <v>50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f t="shared" ref="N365" si="119">SUM(N366:N367)</f>
        <v>0</v>
      </c>
      <c r="O365">
        <v>0</v>
      </c>
      <c r="P365">
        <v>0</v>
      </c>
      <c r="Q365">
        <v>0</v>
      </c>
      <c r="R365">
        <v>0</v>
      </c>
    </row>
    <row r="366" spans="1:18" x14ac:dyDescent="0.25">
      <c r="A366">
        <v>2025</v>
      </c>
      <c r="B366" t="s">
        <v>77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</row>
    <row r="367" spans="1:18" x14ac:dyDescent="0.25">
      <c r="A367">
        <v>2025</v>
      </c>
      <c r="B367" t="s">
        <v>78</v>
      </c>
      <c r="C367">
        <f t="shared" ref="C367" si="120">C368</f>
        <v>0</v>
      </c>
      <c r="D367">
        <v>0</v>
      </c>
      <c r="E367">
        <f t="shared" ref="E367" si="121">E368</f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</row>
    <row r="368" spans="1:18" x14ac:dyDescent="0.25">
      <c r="A368">
        <v>2025</v>
      </c>
      <c r="B368" t="s">
        <v>79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f t="shared" ref="N368" si="122">N369</f>
        <v>0</v>
      </c>
      <c r="O368">
        <v>0</v>
      </c>
      <c r="P368">
        <v>0</v>
      </c>
      <c r="Q368">
        <v>0</v>
      </c>
      <c r="R368">
        <v>0</v>
      </c>
    </row>
    <row r="369" spans="1:18" x14ac:dyDescent="0.25">
      <c r="A369">
        <v>2025</v>
      </c>
      <c r="B369" t="s">
        <v>80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</row>
    <row r="370" spans="1:18" x14ac:dyDescent="0.25">
      <c r="A370">
        <v>2025</v>
      </c>
      <c r="B370" t="s">
        <v>81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</row>
    <row r="371" spans="1:18" x14ac:dyDescent="0.25">
      <c r="A371">
        <v>2025</v>
      </c>
      <c r="B371" t="s">
        <v>51</v>
      </c>
      <c r="C371">
        <v>179079792</v>
      </c>
      <c r="D371">
        <v>85916979.222000003</v>
      </c>
      <c r="E371">
        <f>+E350+E340+E325+E315+E305+E299</f>
        <v>0</v>
      </c>
      <c r="F371">
        <v>0</v>
      </c>
      <c r="G371">
        <v>9772182.7919999994</v>
      </c>
      <c r="H371">
        <v>9164082.7100000009</v>
      </c>
      <c r="I371">
        <v>8089874.1300000008</v>
      </c>
      <c r="J371">
        <v>10689394.760000002</v>
      </c>
      <c r="K371">
        <v>10719013.83</v>
      </c>
      <c r="L371">
        <v>10860174.809999999</v>
      </c>
      <c r="M371">
        <v>15729405.050000001</v>
      </c>
      <c r="N371">
        <v>10892851.140000001</v>
      </c>
      <c r="O371">
        <v>0</v>
      </c>
      <c r="P371">
        <v>0</v>
      </c>
      <c r="Q371">
        <v>0</v>
      </c>
      <c r="R371">
        <v>0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2021 -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 Ceballos - CORPHOTELS</dc:creator>
  <cp:lastModifiedBy>Rosibel Rodriguez - CORPHOTELS</cp:lastModifiedBy>
  <dcterms:created xsi:type="dcterms:W3CDTF">2025-04-16T17:54:30Z</dcterms:created>
  <dcterms:modified xsi:type="dcterms:W3CDTF">2025-09-17T15:10:47Z</dcterms:modified>
</cp:coreProperties>
</file>