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sbel.figuereo\Desktop\EJECUCION METAFISICA 2022\"/>
    </mc:Choice>
  </mc:AlternateContent>
  <xr:revisionPtr revIDLastSave="0" documentId="8_{725B00D1-7FEB-446B-AD2A-B651525BD023}" xr6:coauthVersionLast="47" xr6:coauthVersionMax="47" xr10:uidLastSave="{00000000-0000-0000-0000-000000000000}"/>
  <bookViews>
    <workbookView xWindow="-120" yWindow="-120" windowWidth="20730" windowHeight="11160" xr2:uid="{CDF74201-95E4-4832-BF34-CC7EA8069AEB}"/>
  </bookViews>
  <sheets>
    <sheet name="Ejecución Presupuestaria Dic" sheetId="1" r:id="rId1"/>
  </sheets>
  <externalReferences>
    <externalReference r:id="rId2"/>
  </externalReferences>
  <definedNames>
    <definedName name="_xlnm.Print_Titles" localSheetId="0">'Ejecución Presupuestaria Dic'!$1:$2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1" l="1"/>
  <c r="P76" i="1"/>
  <c r="P75" i="1" s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P73" i="1"/>
  <c r="P72" i="1" s="1"/>
  <c r="O72" i="1"/>
  <c r="N72" i="1"/>
  <c r="M72" i="1"/>
  <c r="L72" i="1"/>
  <c r="K72" i="1"/>
  <c r="J72" i="1"/>
  <c r="J68" i="1" s="1"/>
  <c r="J77" i="1" s="1"/>
  <c r="I72" i="1"/>
  <c r="H72" i="1"/>
  <c r="G72" i="1"/>
  <c r="F72" i="1"/>
  <c r="E72" i="1"/>
  <c r="D72" i="1"/>
  <c r="C72" i="1"/>
  <c r="B72" i="1"/>
  <c r="P71" i="1"/>
  <c r="P70" i="1"/>
  <c r="P69" i="1" s="1"/>
  <c r="P68" i="1" s="1"/>
  <c r="O69" i="1"/>
  <c r="N69" i="1"/>
  <c r="M69" i="1"/>
  <c r="L69" i="1"/>
  <c r="L68" i="1" s="1"/>
  <c r="L77" i="1" s="1"/>
  <c r="K69" i="1"/>
  <c r="K68" i="1" s="1"/>
  <c r="K77" i="1" s="1"/>
  <c r="J69" i="1"/>
  <c r="I69" i="1"/>
  <c r="I68" i="1" s="1"/>
  <c r="I77" i="1" s="1"/>
  <c r="H69" i="1"/>
  <c r="H68" i="1" s="1"/>
  <c r="H77" i="1" s="1"/>
  <c r="G69" i="1"/>
  <c r="F69" i="1"/>
  <c r="D69" i="1"/>
  <c r="C69" i="1"/>
  <c r="B69" i="1"/>
  <c r="O68" i="1"/>
  <c r="N68" i="1"/>
  <c r="N77" i="1" s="1"/>
  <c r="M68" i="1"/>
  <c r="G68" i="1"/>
  <c r="G77" i="1" s="1"/>
  <c r="F68" i="1"/>
  <c r="F77" i="1" s="1"/>
  <c r="E68" i="1"/>
  <c r="E77" i="1" s="1"/>
  <c r="D68" i="1"/>
  <c r="D77" i="1" s="1"/>
  <c r="C68" i="1"/>
  <c r="B68" i="1"/>
  <c r="P67" i="1"/>
  <c r="P66" i="1"/>
  <c r="P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P62" i="1"/>
  <c r="P61" i="1" s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P59" i="1"/>
  <c r="P58" i="1"/>
  <c r="P57" i="1"/>
  <c r="P56" i="1" s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B77" i="1" s="1"/>
  <c r="P55" i="1"/>
  <c r="O54" i="1"/>
  <c r="P54" i="1" s="1"/>
  <c r="P53" i="1"/>
  <c r="P52" i="1"/>
  <c r="O51" i="1"/>
  <c r="P51" i="1" s="1"/>
  <c r="P50" i="1"/>
  <c r="P49" i="1"/>
  <c r="P48" i="1"/>
  <c r="P47" i="1"/>
  <c r="O47" i="1"/>
  <c r="N46" i="1"/>
  <c r="M46" i="1"/>
  <c r="M77" i="1" s="1"/>
  <c r="L46" i="1"/>
  <c r="K46" i="1"/>
  <c r="J46" i="1"/>
  <c r="I46" i="1"/>
  <c r="H46" i="1"/>
  <c r="G46" i="1"/>
  <c r="F46" i="1"/>
  <c r="E46" i="1"/>
  <c r="D46" i="1"/>
  <c r="C46" i="1"/>
  <c r="B46" i="1"/>
  <c r="P45" i="1"/>
  <c r="P44" i="1"/>
  <c r="P43" i="1"/>
  <c r="P42" i="1"/>
  <c r="P41" i="1"/>
  <c r="P40" i="1"/>
  <c r="P38" i="1" s="1"/>
  <c r="P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P36" i="1"/>
  <c r="P35" i="1"/>
  <c r="P34" i="1"/>
  <c r="P33" i="1"/>
  <c r="P32" i="1"/>
  <c r="P30" i="1" s="1"/>
  <c r="P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P29" i="1" s="1"/>
  <c r="P28" i="1"/>
  <c r="P27" i="1"/>
  <c r="O27" i="1"/>
  <c r="O26" i="1"/>
  <c r="P26" i="1" s="1"/>
  <c r="P25" i="1"/>
  <c r="O25" i="1"/>
  <c r="P24" i="1"/>
  <c r="O23" i="1"/>
  <c r="P23" i="1" s="1"/>
  <c r="P22" i="1"/>
  <c r="O22" i="1"/>
  <c r="O21" i="1"/>
  <c r="P21" i="1" s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8" i="1"/>
  <c r="P18" i="1" s="1"/>
  <c r="O17" i="1"/>
  <c r="P17" i="1" s="1"/>
  <c r="P16" i="1"/>
  <c r="O16" i="1"/>
  <c r="P15" i="1"/>
  <c r="P14" i="1"/>
  <c r="O14" i="1"/>
  <c r="P13" i="1"/>
  <c r="O13" i="1"/>
  <c r="O12" i="1"/>
  <c r="P12" i="1" s="1"/>
  <c r="O11" i="1"/>
  <c r="P11" i="1" s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O9" i="1"/>
  <c r="P9" i="1" s="1"/>
  <c r="P8" i="1"/>
  <c r="P7" i="1"/>
  <c r="O6" i="1"/>
  <c r="P6" i="1" s="1"/>
  <c r="P5" i="1"/>
  <c r="O5" i="1"/>
  <c r="N4" i="1"/>
  <c r="M4" i="1"/>
  <c r="L4" i="1"/>
  <c r="K4" i="1"/>
  <c r="J4" i="1"/>
  <c r="I4" i="1"/>
  <c r="H4" i="1"/>
  <c r="G4" i="1"/>
  <c r="F4" i="1"/>
  <c r="E4" i="1"/>
  <c r="D4" i="1"/>
  <c r="C4" i="1"/>
  <c r="B4" i="1"/>
  <c r="P46" i="1" l="1"/>
  <c r="P4" i="1"/>
  <c r="P10" i="1"/>
  <c r="P77" i="1"/>
  <c r="P20" i="1"/>
  <c r="O4" i="1"/>
  <c r="O46" i="1"/>
  <c r="O20" i="1"/>
  <c r="O10" i="1"/>
  <c r="O77" i="1" l="1"/>
</calcChain>
</file>

<file path=xl/sharedStrings.xml><?xml version="1.0" encoding="utf-8"?>
<sst xmlns="http://schemas.openxmlformats.org/spreadsheetml/2006/main" count="98" uniqueCount="98">
  <si>
    <t>DETALLE</t>
  </si>
  <si>
    <t>Presupuesto Aprobado</t>
  </si>
  <si>
    <t>Presupuesto Modificado</t>
  </si>
  <si>
    <t>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</si>
  <si>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</si>
  <si>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</si>
  <si>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</si>
  <si>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</si>
  <si>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</si>
  <si>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</si>
  <si>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</si>
  <si>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</si>
  <si>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</si>
  <si>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</si>
  <si>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</si>
  <si>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</si>
  <si>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</si>
  <si>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</si>
  <si>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</si>
  <si>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</si>
  <si>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</si>
  <si>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</si>
  <si>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</si>
  <si>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</si>
  <si>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</si>
  <si>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</si>
  <si>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</si>
  <si>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</si>
  <si>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</si>
  <si>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</si>
  <si>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</si>
  <si>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</si>
  <si>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</si>
  <si>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</si>
  <si>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</si>
  <si>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</si>
  <si>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</si>
  <si>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</si>
  <si>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</si>
  <si>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</si>
  <si>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</si>
  <si>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</si>
  <si>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</si>
  <si>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</si>
  <si>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</si>
  <si>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</si>
  <si>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</si>
  <si>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</si>
  <si>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</si>
  <si>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</si>
  <si>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</si>
  <si>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</si>
  <si>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</si>
  <si>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</si>
  <si>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</si>
  <si>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</si>
  <si>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</si>
  <si>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</si>
  <si>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</si>
  <si>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</si>
  <si>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</si>
  <si>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</si>
  <si>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</si>
  <si>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</si>
  <si>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</si>
  <si>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</si>
  <si>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</si>
  <si>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</si>
  <si>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</si>
  <si>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</si>
  <si>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</si>
  <si>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</si>
  <si>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</si>
  <si>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</si>
  <si>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</si>
  <si>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</si>
  <si>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</si>
  <si>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</si>
  <si>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</si>
  <si>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</si>
  <si>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</si>
  <si>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</si>
  <si>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</si>
  <si>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</si>
  <si>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</si>
  <si>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</si>
  <si>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</si>
  <si>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</si>
  <si>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</si>
  <si>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</si>
  <si>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</si>
  <si>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</si>
  <si>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</si>
  <si>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</si>
  <si>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</si>
  <si>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Elaborado por </t>
  </si>
  <si>
    <t>Juan Nicolas M. Mendez Feliz</t>
  </si>
  <si>
    <t>Enc.Presupuesto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</si>
</sst>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sz val="12"/>
      <color theme="1"/>
      <name val="Futura PT Book"/>
      <family val="2"/>
    </font>
    <font>
      <b/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0" applyNumberFormat="1" applyFont="1"/>
    <xf numFmtId="43" fontId="4" fillId="0" borderId="0" xfId="1" applyFont="1" applyBorder="1" applyAlignment="1">
      <alignment horizontal="left" vertical="center" wrapText="1"/>
    </xf>
    <xf numFmtId="4" fontId="4" fillId="0" borderId="0" xfId="2" applyNumberFormat="1" applyFont="1" applyBorder="1" applyAlignment="1">
      <alignment vertical="center" wrapText="1"/>
    </xf>
    <xf numFmtId="4" fontId="3" fillId="0" borderId="0" xfId="2" applyNumberFormat="1" applyFont="1" applyBorder="1" applyAlignment="1">
      <alignment vertical="center"/>
    </xf>
    <xf numFmtId="43" fontId="3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2" applyNumberFormat="1" applyFont="1" applyBorder="1" applyAlignment="1">
      <alignment vertical="center"/>
    </xf>
    <xf numFmtId="9" fontId="3" fillId="0" borderId="0" xfId="3" applyFont="1"/>
    <xf numFmtId="0" fontId="3" fillId="0" borderId="0" xfId="0" applyFont="1" applyAlignment="1">
      <alignment horizontal="left" vertical="center" wrapText="1"/>
    </xf>
    <xf numFmtId="4" fontId="3" fillId="0" borderId="0" xfId="2" applyNumberFormat="1" applyFont="1" applyBorder="1" applyAlignment="1">
      <alignment vertical="center" wrapText="1"/>
    </xf>
    <xf numFmtId="4" fontId="5" fillId="0" borderId="0" xfId="2" applyNumberFormat="1" applyFont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4" fontId="2" fillId="3" borderId="0" xfId="2" applyNumberFormat="1" applyFont="1" applyFill="1" applyBorder="1" applyAlignment="1">
      <alignment vertical="center"/>
    </xf>
    <xf numFmtId="4" fontId="3" fillId="3" borderId="0" xfId="2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5" xfId="0" applyFont="1" applyBorder="1"/>
    <xf numFmtId="0" fontId="4" fillId="0" borderId="0" xfId="0" applyFont="1"/>
    <xf numFmtId="0" fontId="4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0DA68680-38D5-4A12-ABD7-D069C989FF1F}">
      <tableStyleElement type="headerRow" dxfId="37"/>
      <tableStyleElement type="total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ns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Presupuestaria"/>
      <sheetName val="Ejecución Presupuestaria Dic"/>
      <sheetName val="HOJA DE TRABAJO DIC Mary"/>
      <sheetName val="Hoja3"/>
    </sheetNames>
    <sheetDataSet>
      <sheetData sheetId="0"/>
      <sheetData sheetId="1"/>
      <sheetData sheetId="2">
        <row r="7">
          <cell r="G7">
            <v>9176896.8200000003</v>
          </cell>
        </row>
        <row r="18">
          <cell r="G18">
            <v>4212250</v>
          </cell>
        </row>
        <row r="30">
          <cell r="G30">
            <v>983375.13000000012</v>
          </cell>
        </row>
        <row r="33">
          <cell r="G33">
            <v>183764.97</v>
          </cell>
        </row>
        <row r="40">
          <cell r="G40">
            <v>1382.58</v>
          </cell>
        </row>
        <row r="42">
          <cell r="G42">
            <v>131337.5</v>
          </cell>
        </row>
        <row r="44">
          <cell r="G44">
            <v>12153.05</v>
          </cell>
        </row>
        <row r="54">
          <cell r="G54">
            <v>170818.79</v>
          </cell>
        </row>
        <row r="57">
          <cell r="G57">
            <v>69083.16</v>
          </cell>
        </row>
        <row r="68">
          <cell r="G68">
            <v>2749629.0699999994</v>
          </cell>
        </row>
        <row r="82">
          <cell r="G82">
            <v>299000.71000000002</v>
          </cell>
        </row>
        <row r="88">
          <cell r="G88">
            <v>51015</v>
          </cell>
        </row>
        <row r="90">
          <cell r="G90">
            <v>2334.7000000000003</v>
          </cell>
        </row>
        <row r="96">
          <cell r="G96">
            <v>6509.2300000000005</v>
          </cell>
        </row>
        <row r="106">
          <cell r="G106">
            <v>5630.42</v>
          </cell>
        </row>
        <row r="110">
          <cell r="G110">
            <v>367805.47</v>
          </cell>
        </row>
        <row r="119">
          <cell r="G119">
            <v>38085.230000000003</v>
          </cell>
        </row>
        <row r="127">
          <cell r="G127">
            <v>34865</v>
          </cell>
        </row>
        <row r="136">
          <cell r="G136">
            <v>74313.75</v>
          </cell>
        </row>
        <row r="142">
          <cell r="F142">
            <v>160747.6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CB65E5-4405-46DC-9AA9-A919B21BCE35}" name="Table42" displayName="Table42" ref="A2:P77" headerRowCount="0" totalsRowShown="0" headerRowDxfId="33" dataDxfId="32">
  <tableColumns count="16">
    <tableColumn id="1" xr3:uid="{5F2E6947-E16A-446C-A28E-BB2AA80F2A88}" name="DETALLE" headerRowDxfId="31" dataDxfId="30"/>
    <tableColumn id="2" xr3:uid="{6150FEB4-4751-42BB-89CF-F2C755F67A33}" name="Presupuesto Aprobado" headerRowDxfId="29" dataDxfId="28"/>
    <tableColumn id="3" xr3:uid="{09FF4D08-99DE-4B65-92F2-DEF6ABEB31AD}" name="Presupuesto Modificado" headerRowDxfId="27" dataDxfId="26"/>
    <tableColumn id="4" xr3:uid="{364CD96B-70B8-4ABD-8C2C-893854006C6B}" name="Gasto devengado" headerRowDxfId="25" dataDxfId="24"/>
    <tableColumn id="5" xr3:uid="{915825DD-EBC7-420A-BC39-F5808A8D33DC}" name="Column1" headerRowDxfId="23" dataDxfId="22"/>
    <tableColumn id="6" xr3:uid="{15B2BF85-EBF9-4330-AE57-FC5FA553AF84}" name="Column2" headerRowDxfId="21" dataDxfId="20"/>
    <tableColumn id="7" xr3:uid="{B92B1323-8C8E-4F84-8ED8-1E7E24AA7C3B}" name="Column3" headerRowDxfId="19" dataDxfId="18"/>
    <tableColumn id="8" xr3:uid="{CC0ECA8F-49C3-4B54-83B5-20326B603539}" name="Column4" headerRowDxfId="17" dataDxfId="16"/>
    <tableColumn id="9" xr3:uid="{31726630-B6F7-40E5-B412-70883C6ECB6B}" name="Column5" headerRowDxfId="15" dataDxfId="14"/>
    <tableColumn id="10" xr3:uid="{F4912E0A-5D89-4A24-8967-7ADB068D29DE}" name="Column6" headerRowDxfId="13" dataDxfId="12"/>
    <tableColumn id="11" xr3:uid="{1AFE65DA-5143-4CDA-BC72-BE9FB229FF01}" name="Column7" headerRowDxfId="11" dataDxfId="10"/>
    <tableColumn id="12" xr3:uid="{CDA74560-671F-43E1-BD85-D7D3A23DD02E}" name="Column8" headerRowDxfId="9" dataDxfId="8"/>
    <tableColumn id="13" xr3:uid="{EF094535-3042-431D-9661-3AD344D91057}" name="Column9" headerRowDxfId="7" dataDxfId="6"/>
    <tableColumn id="14" xr3:uid="{C1D7D57A-2F75-48B3-BAEF-C7F78916A694}" name="Column10" headerRowDxfId="5" dataDxfId="4"/>
    <tableColumn id="15" xr3:uid="{F9C595C7-6035-42EA-944E-6E9625FEE780}" name="Column11" headerRowDxfId="3" dataDxfId="2"/>
    <tableColumn id="16" xr3:uid="{5FABB6DB-0129-439D-80FA-6F6A9612FA60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97D1-878C-4E85-8568-0A2FD598CAC6}">
  <dimension ref="A1:AB106"/>
  <sheetViews>
    <sheetView showGridLines="0" tabSelected="1" view="pageLayout" topLeftCell="I46" zoomScale="80" zoomScaleNormal="70" zoomScaleSheetLayoutView="40" zoomScalePageLayoutView="80" workbookViewId="0">
      <selection activeCell="A6" sqref="A6"/>
    </sheetView>
  </sheetViews>
  <sheetFormatPr baseColWidth="10" defaultColWidth="9.140625" defaultRowHeight="15"/>
  <cols>
    <col min="1" max="1" width="85" style="5" customWidth="1"/>
    <col min="2" max="2" width="25.85546875" style="27" customWidth="1"/>
    <col min="3" max="3" width="25.85546875" style="5" customWidth="1"/>
    <col min="4" max="15" width="17.42578125" style="5" customWidth="1"/>
    <col min="16" max="16" width="25.85546875" style="5" customWidth="1"/>
    <col min="17" max="17" width="96.7109375" style="5" bestFit="1" customWidth="1"/>
    <col min="18" max="18" width="9.140625" style="5"/>
    <col min="19" max="20" width="6.5703125" style="5" bestFit="1" customWidth="1"/>
    <col min="21" max="22" width="6.140625" style="5" bestFit="1" customWidth="1"/>
    <col min="23" max="24" width="6.5703125" style="5" bestFit="1" customWidth="1"/>
    <col min="25" max="26" width="6" style="5" bestFit="1" customWidth="1"/>
    <col min="27" max="28" width="7" style="5" bestFit="1" customWidth="1"/>
    <col min="29" max="16384" width="9.140625" style="5"/>
  </cols>
  <sheetData>
    <row r="1" spans="1:28" ht="30.75" customHeight="1">
      <c r="A1" s="1" t="s">
        <v>0</v>
      </c>
      <c r="B1" s="2" t="s">
        <v>1</v>
      </c>
      <c r="C1" s="2" t="s">
        <v>2</v>
      </c>
      <c r="D1" s="3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28" ht="30.75" customHeight="1">
      <c r="A2" s="1"/>
      <c r="B2" s="2"/>
      <c r="C2" s="2"/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AA2" s="6"/>
      <c r="AB2" s="6"/>
    </row>
    <row r="3" spans="1:28" ht="30.75" customHeight="1">
      <c r="A3" s="7" t="s">
        <v>17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30.75" customHeight="1">
      <c r="A4" s="11" t="s">
        <v>18</v>
      </c>
      <c r="B4" s="12">
        <f>SUM(B5:B9)</f>
        <v>89214770.099999994</v>
      </c>
      <c r="C4" s="12">
        <f t="shared" ref="C4:P4" si="0">SUM(C5:C9)</f>
        <v>0</v>
      </c>
      <c r="D4" s="12">
        <f t="shared" si="0"/>
        <v>5628843.4400000004</v>
      </c>
      <c r="E4" s="12">
        <f t="shared" si="0"/>
        <v>5651183.54</v>
      </c>
      <c r="F4" s="12">
        <f t="shared" si="0"/>
        <v>6154257.209999999</v>
      </c>
      <c r="G4" s="12">
        <f t="shared" si="0"/>
        <v>9025425.2599999998</v>
      </c>
      <c r="H4" s="12">
        <f t="shared" si="0"/>
        <v>6139110.0800000001</v>
      </c>
      <c r="I4" s="12">
        <f t="shared" si="0"/>
        <v>6321364.4900000002</v>
      </c>
      <c r="J4" s="12">
        <f t="shared" si="0"/>
        <v>8900815.3200000003</v>
      </c>
      <c r="K4" s="12">
        <f t="shared" si="0"/>
        <v>6509977.5100000007</v>
      </c>
      <c r="L4" s="12">
        <f t="shared" si="0"/>
        <v>5766835.04</v>
      </c>
      <c r="M4" s="12">
        <f t="shared" si="0"/>
        <v>5629814.1900000004</v>
      </c>
      <c r="N4" s="12">
        <f t="shared" si="0"/>
        <v>9661617.5499999989</v>
      </c>
      <c r="O4" s="12">
        <f t="shared" si="0"/>
        <v>14372521.950000001</v>
      </c>
      <c r="P4" s="12">
        <f t="shared" si="0"/>
        <v>89761765.579999998</v>
      </c>
      <c r="S4" s="13"/>
    </row>
    <row r="5" spans="1:28" ht="30.75" customHeight="1">
      <c r="A5" s="14" t="s">
        <v>19</v>
      </c>
      <c r="B5" s="15">
        <v>53314779.100000001</v>
      </c>
      <c r="C5" s="15"/>
      <c r="D5" s="9">
        <v>4296754.6500000004</v>
      </c>
      <c r="E5" s="9">
        <v>4321088.95</v>
      </c>
      <c r="F5" s="9">
        <v>4374054.0199999996</v>
      </c>
      <c r="G5" s="9">
        <v>4378495.84</v>
      </c>
      <c r="H5" s="9">
        <v>4686437.2699999996</v>
      </c>
      <c r="I5" s="9">
        <v>4448985.9000000004</v>
      </c>
      <c r="J5" s="9">
        <v>4428906.0599999996</v>
      </c>
      <c r="K5" s="9">
        <v>4763360.83</v>
      </c>
      <c r="L5" s="9">
        <v>4415429.84</v>
      </c>
      <c r="M5" s="9">
        <v>4325013.24</v>
      </c>
      <c r="N5" s="9">
        <v>7538302.5199999996</v>
      </c>
      <c r="O5" s="9">
        <f>+'[1]HOJA DE TRABAJO DIC Mary'!G7</f>
        <v>9176896.8200000003</v>
      </c>
      <c r="P5" s="12">
        <f>SUM(Table42[[#This Row],[Gasto devengado]:[Column11]])</f>
        <v>61153725.940000005</v>
      </c>
    </row>
    <row r="6" spans="1:28" ht="30.75" customHeight="1">
      <c r="A6" s="14" t="s">
        <v>20</v>
      </c>
      <c r="B6" s="15">
        <v>27062075</v>
      </c>
      <c r="C6" s="15"/>
      <c r="D6" s="9">
        <v>673750</v>
      </c>
      <c r="E6" s="9">
        <v>673750</v>
      </c>
      <c r="F6" s="9">
        <v>684750</v>
      </c>
      <c r="G6" s="9">
        <v>3930462.64</v>
      </c>
      <c r="H6" s="9">
        <v>727250</v>
      </c>
      <c r="I6" s="9">
        <v>717250</v>
      </c>
      <c r="J6" s="9">
        <v>719950</v>
      </c>
      <c r="K6" s="9">
        <v>745760.48</v>
      </c>
      <c r="L6" s="9">
        <v>649750</v>
      </c>
      <c r="M6" s="9">
        <v>603250</v>
      </c>
      <c r="N6" s="9">
        <v>972250</v>
      </c>
      <c r="O6" s="9">
        <f>+'[1]HOJA DE TRABAJO DIC Mary'!G18</f>
        <v>4212250</v>
      </c>
      <c r="P6" s="12">
        <f>SUM(Table42[[#This Row],[Gasto devengado]:[Column11]])</f>
        <v>15310423.120000001</v>
      </c>
    </row>
    <row r="7" spans="1:28" ht="30.75" customHeight="1">
      <c r="A7" s="14" t="s">
        <v>21</v>
      </c>
      <c r="B7" s="15">
        <v>1500000</v>
      </c>
      <c r="C7" s="15"/>
      <c r="D7" s="9"/>
      <c r="E7" s="9"/>
      <c r="F7" s="9">
        <v>450000</v>
      </c>
      <c r="G7" s="9"/>
      <c r="H7" s="9"/>
      <c r="I7" s="9">
        <v>450000</v>
      </c>
      <c r="J7" s="9"/>
      <c r="K7" s="9">
        <v>300000</v>
      </c>
      <c r="L7" s="9"/>
      <c r="M7" s="9"/>
      <c r="N7" s="9">
        <v>450000</v>
      </c>
      <c r="O7" s="9"/>
      <c r="P7" s="12">
        <f>SUM(Table42[[#This Row],[Gasto devengado]:[Column11]])</f>
        <v>1650000</v>
      </c>
    </row>
    <row r="8" spans="1:28" ht="30.75" customHeight="1">
      <c r="A8" s="14" t="s">
        <v>22</v>
      </c>
      <c r="B8" s="15"/>
      <c r="C8" s="15"/>
      <c r="D8" s="9"/>
      <c r="E8" s="9"/>
      <c r="F8" s="9"/>
      <c r="G8" s="9"/>
      <c r="H8" s="9"/>
      <c r="I8" s="9"/>
      <c r="J8" s="9">
        <v>3040516.25</v>
      </c>
      <c r="K8" s="9"/>
      <c r="L8" s="9"/>
      <c r="M8" s="9"/>
      <c r="N8" s="9"/>
      <c r="O8" s="9"/>
      <c r="P8" s="12">
        <f>SUM(Table42[[#This Row],[Gasto devengado]:[Column11]])</f>
        <v>3040516.25</v>
      </c>
    </row>
    <row r="9" spans="1:28" ht="30.75" customHeight="1">
      <c r="A9" s="14" t="s">
        <v>23</v>
      </c>
      <c r="B9" s="15">
        <v>7337916</v>
      </c>
      <c r="C9" s="15"/>
      <c r="D9" s="9">
        <v>658338.79</v>
      </c>
      <c r="E9" s="9">
        <v>656344.59</v>
      </c>
      <c r="F9" s="9">
        <v>645453.18999999994</v>
      </c>
      <c r="G9" s="9">
        <v>716466.78</v>
      </c>
      <c r="H9" s="9">
        <v>725422.81</v>
      </c>
      <c r="I9" s="9">
        <v>705128.59</v>
      </c>
      <c r="J9" s="9">
        <v>711443.01</v>
      </c>
      <c r="K9" s="9">
        <v>700856.2</v>
      </c>
      <c r="L9" s="9">
        <v>701655.2</v>
      </c>
      <c r="M9" s="9">
        <v>701550.95</v>
      </c>
      <c r="N9" s="9">
        <v>701065.03</v>
      </c>
      <c r="O9" s="9">
        <f>+'[1]HOJA DE TRABAJO DIC Mary'!G30</f>
        <v>983375.13000000012</v>
      </c>
      <c r="P9" s="12">
        <f>SUM(Table42[[#This Row],[Gasto devengado]:[Column11]])</f>
        <v>8607100.2700000014</v>
      </c>
    </row>
    <row r="10" spans="1:28" ht="30.75" customHeight="1">
      <c r="A10" s="11" t="s">
        <v>24</v>
      </c>
      <c r="B10" s="12">
        <f>SUM(B11:B19)</f>
        <v>39633534</v>
      </c>
      <c r="C10" s="12">
        <f t="shared" ref="C10:P10" si="1">SUM(C11:C19)</f>
        <v>0</v>
      </c>
      <c r="D10" s="12">
        <f t="shared" si="1"/>
        <v>2968084.99</v>
      </c>
      <c r="E10" s="12">
        <f t="shared" si="1"/>
        <v>1956734.3</v>
      </c>
      <c r="F10" s="12">
        <f t="shared" si="1"/>
        <v>2182943.7799999998</v>
      </c>
      <c r="G10" s="12">
        <f t="shared" si="1"/>
        <v>2744252.08</v>
      </c>
      <c r="H10" s="12">
        <f t="shared" si="1"/>
        <v>3842427.77</v>
      </c>
      <c r="I10" s="12">
        <f t="shared" si="1"/>
        <v>2266499.33</v>
      </c>
      <c r="J10" s="12">
        <f t="shared" si="1"/>
        <v>2987492.04</v>
      </c>
      <c r="K10" s="12">
        <f t="shared" si="1"/>
        <v>3662147.79</v>
      </c>
      <c r="L10" s="12">
        <f t="shared" si="1"/>
        <v>2453500.33</v>
      </c>
      <c r="M10" s="12">
        <f t="shared" si="1"/>
        <v>2511138.0499999998</v>
      </c>
      <c r="N10" s="12">
        <f t="shared" si="1"/>
        <v>1968538.5699999998</v>
      </c>
      <c r="O10" s="12">
        <f t="shared" si="1"/>
        <v>3318169.1199999992</v>
      </c>
      <c r="P10" s="12">
        <f t="shared" si="1"/>
        <v>32861928.150000002</v>
      </c>
    </row>
    <row r="11" spans="1:28" ht="30.75" customHeight="1">
      <c r="A11" s="14" t="s">
        <v>25</v>
      </c>
      <c r="B11" s="15">
        <v>2356000</v>
      </c>
      <c r="C11" s="15"/>
      <c r="D11" s="9">
        <v>62150.98</v>
      </c>
      <c r="E11" s="9">
        <v>148172.07999999999</v>
      </c>
      <c r="F11" s="9">
        <v>200909.23</v>
      </c>
      <c r="G11" s="9">
        <v>178683.23</v>
      </c>
      <c r="H11" s="9">
        <v>183674.69</v>
      </c>
      <c r="I11" s="9">
        <v>171463.16</v>
      </c>
      <c r="J11" s="9">
        <v>155095.26999999999</v>
      </c>
      <c r="K11" s="9">
        <v>206638.65</v>
      </c>
      <c r="L11" s="9">
        <v>285110.57</v>
      </c>
      <c r="M11" s="9">
        <v>398563.96</v>
      </c>
      <c r="N11" s="9">
        <v>214142.19</v>
      </c>
      <c r="O11" s="9">
        <f>+'[1]HOJA DE TRABAJO DIC Mary'!G33</f>
        <v>183764.97</v>
      </c>
      <c r="P11" s="12">
        <f>SUM(Table42[[#This Row],[Gasto devengado]:[Column11]])</f>
        <v>2388368.98</v>
      </c>
    </row>
    <row r="12" spans="1:28" ht="30.75" customHeight="1">
      <c r="A12" s="14" t="s">
        <v>26</v>
      </c>
      <c r="B12" s="15">
        <v>950000</v>
      </c>
      <c r="C12" s="15"/>
      <c r="D12" s="9">
        <v>4740</v>
      </c>
      <c r="E12" s="9">
        <v>305</v>
      </c>
      <c r="F12" s="9">
        <v>745.76</v>
      </c>
      <c r="G12" s="9"/>
      <c r="H12" s="9">
        <v>998.05</v>
      </c>
      <c r="I12" s="9">
        <v>575</v>
      </c>
      <c r="J12" s="9">
        <v>100</v>
      </c>
      <c r="K12" s="9">
        <v>59400</v>
      </c>
      <c r="L12" s="9">
        <v>891.86</v>
      </c>
      <c r="M12" s="9"/>
      <c r="N12" s="9">
        <v>75</v>
      </c>
      <c r="O12" s="9">
        <f>+'[1]HOJA DE TRABAJO DIC Mary'!G40</f>
        <v>1382.58</v>
      </c>
      <c r="P12" s="12">
        <f>SUM(Table42[[#This Row],[Gasto devengado]:[Column11]])</f>
        <v>69213.25</v>
      </c>
    </row>
    <row r="13" spans="1:28" ht="30.75" customHeight="1">
      <c r="A13" s="14" t="s">
        <v>27</v>
      </c>
      <c r="B13" s="15">
        <v>2950534</v>
      </c>
      <c r="C13" s="15"/>
      <c r="D13" s="9">
        <v>353600</v>
      </c>
      <c r="E13" s="9">
        <v>182222.5</v>
      </c>
      <c r="F13" s="9">
        <v>126627.5</v>
      </c>
      <c r="G13" s="9">
        <v>134057.5</v>
      </c>
      <c r="H13" s="9">
        <v>327269.5</v>
      </c>
      <c r="I13" s="9"/>
      <c r="J13" s="9">
        <v>149595</v>
      </c>
      <c r="K13" s="9">
        <v>253370</v>
      </c>
      <c r="L13" s="9">
        <v>188672.5</v>
      </c>
      <c r="M13" s="9"/>
      <c r="N13" s="9">
        <v>149787.5</v>
      </c>
      <c r="O13" s="9">
        <f>+'[1]HOJA DE TRABAJO DIC Mary'!G42</f>
        <v>131337.5</v>
      </c>
      <c r="P13" s="12">
        <f>SUM(Table42[[#This Row],[Gasto devengado]:[Column11]])</f>
        <v>1996539.5</v>
      </c>
    </row>
    <row r="14" spans="1:28" ht="30.75" customHeight="1">
      <c r="A14" s="14" t="s">
        <v>28</v>
      </c>
      <c r="B14" s="15">
        <v>835000</v>
      </c>
      <c r="C14" s="15"/>
      <c r="D14" s="9">
        <v>86617.3</v>
      </c>
      <c r="E14" s="9">
        <v>21788.79</v>
      </c>
      <c r="F14" s="9">
        <v>15598.32</v>
      </c>
      <c r="G14" s="9">
        <v>14190</v>
      </c>
      <c r="H14" s="9">
        <v>7063.19</v>
      </c>
      <c r="I14" s="9">
        <v>14892.29</v>
      </c>
      <c r="J14" s="9">
        <v>6945.37</v>
      </c>
      <c r="K14" s="9">
        <v>10883.31</v>
      </c>
      <c r="L14" s="9">
        <v>200</v>
      </c>
      <c r="M14" s="9">
        <v>12006.36</v>
      </c>
      <c r="N14" s="9">
        <v>1720.85</v>
      </c>
      <c r="O14" s="9">
        <f>+'[1]HOJA DE TRABAJO DIC Mary'!G44</f>
        <v>12153.05</v>
      </c>
      <c r="P14" s="12">
        <f>SUM(Table42[[#This Row],[Gasto devengado]:[Column11]])</f>
        <v>204058.83</v>
      </c>
    </row>
    <row r="15" spans="1:28" ht="30.75" customHeight="1">
      <c r="A15" s="14" t="s">
        <v>29</v>
      </c>
      <c r="B15" s="15">
        <v>590000</v>
      </c>
      <c r="C15" s="15"/>
      <c r="D15" s="9">
        <v>3500</v>
      </c>
      <c r="E15" s="9">
        <v>2394</v>
      </c>
      <c r="F15" s="9">
        <v>13358</v>
      </c>
      <c r="G15" s="9"/>
      <c r="H15" s="9"/>
      <c r="I15" s="9">
        <v>23750</v>
      </c>
      <c r="J15" s="9"/>
      <c r="K15" s="9"/>
      <c r="L15" s="9"/>
      <c r="M15" s="9"/>
      <c r="N15" s="9"/>
      <c r="O15" s="9"/>
      <c r="P15" s="12">
        <f>SUM(Table42[[#This Row],[Gasto devengado]:[Column11]])</f>
        <v>43002</v>
      </c>
    </row>
    <row r="16" spans="1:28" ht="30.75" customHeight="1">
      <c r="A16" s="14" t="s">
        <v>30</v>
      </c>
      <c r="B16" s="15">
        <v>1700000</v>
      </c>
      <c r="C16" s="15"/>
      <c r="D16" s="9">
        <v>72312.58</v>
      </c>
      <c r="E16" s="9">
        <v>45433.43</v>
      </c>
      <c r="F16" s="9">
        <v>51458.8</v>
      </c>
      <c r="G16" s="9">
        <v>217403.36</v>
      </c>
      <c r="H16" s="9">
        <v>200791.25</v>
      </c>
      <c r="I16" s="9">
        <v>176236.62</v>
      </c>
      <c r="J16" s="9">
        <v>57147.76</v>
      </c>
      <c r="K16" s="9">
        <v>53175.96</v>
      </c>
      <c r="L16" s="9">
        <v>63079.19</v>
      </c>
      <c r="M16" s="9">
        <v>45388.33</v>
      </c>
      <c r="N16" s="16">
        <v>53370.37</v>
      </c>
      <c r="O16" s="9">
        <f>+'[1]HOJA DE TRABAJO DIC Mary'!G54</f>
        <v>170818.79</v>
      </c>
      <c r="P16" s="12">
        <f>SUM(Table42[[#This Row],[Gasto devengado]:[Column11]])</f>
        <v>1206616.44</v>
      </c>
    </row>
    <row r="17" spans="1:16" ht="30.75" customHeight="1">
      <c r="A17" s="14" t="s">
        <v>31</v>
      </c>
      <c r="B17" s="15">
        <v>4102000</v>
      </c>
      <c r="C17" s="15"/>
      <c r="D17" s="9">
        <v>243675.07</v>
      </c>
      <c r="E17" s="9">
        <v>66385.7</v>
      </c>
      <c r="F17" s="9">
        <v>81414.02</v>
      </c>
      <c r="G17" s="9">
        <v>94927.55</v>
      </c>
      <c r="H17" s="9">
        <v>249236.7</v>
      </c>
      <c r="I17" s="9">
        <v>276585.28000000003</v>
      </c>
      <c r="J17" s="9">
        <v>59550.49</v>
      </c>
      <c r="K17" s="9">
        <v>338791.21</v>
      </c>
      <c r="L17" s="9">
        <v>209683.08</v>
      </c>
      <c r="M17" s="9">
        <v>152258.67000000001</v>
      </c>
      <c r="N17" s="9">
        <v>74061.27</v>
      </c>
      <c r="O17" s="9">
        <f>+'[1]HOJA DE TRABAJO DIC Mary'!G57</f>
        <v>69083.16</v>
      </c>
      <c r="P17" s="12">
        <f>SUM(Table42[[#This Row],[Gasto devengado]:[Column11]])</f>
        <v>1915652.2</v>
      </c>
    </row>
    <row r="18" spans="1:16" ht="30.75" customHeight="1">
      <c r="A18" s="14" t="s">
        <v>32</v>
      </c>
      <c r="B18" s="15">
        <v>26150000</v>
      </c>
      <c r="C18" s="15"/>
      <c r="D18" s="9">
        <v>2141489.06</v>
      </c>
      <c r="E18" s="9">
        <v>1490032.8</v>
      </c>
      <c r="F18" s="9">
        <v>1692832.15</v>
      </c>
      <c r="G18" s="9">
        <v>2104990.44</v>
      </c>
      <c r="H18" s="9">
        <v>2873394.39</v>
      </c>
      <c r="I18" s="9">
        <v>1602996.98</v>
      </c>
      <c r="J18" s="9">
        <v>2559058.15</v>
      </c>
      <c r="K18" s="9">
        <v>2739888.66</v>
      </c>
      <c r="L18" s="9">
        <v>1705863.13</v>
      </c>
      <c r="M18" s="9">
        <v>1902920.73</v>
      </c>
      <c r="N18" s="9">
        <v>1475381.39</v>
      </c>
      <c r="O18" s="9">
        <f>+'[1]HOJA DE TRABAJO DIC Mary'!G68</f>
        <v>2749629.0699999994</v>
      </c>
      <c r="P18" s="12">
        <f>SUM(Table42[[#This Row],[Gasto devengado]:[Column11]])</f>
        <v>25038476.950000003</v>
      </c>
    </row>
    <row r="19" spans="1:16" ht="30.75" customHeight="1">
      <c r="A19" s="14" t="s">
        <v>33</v>
      </c>
      <c r="B19" s="15"/>
      <c r="C19" s="1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2">
        <f>SUM(Table42[[#This Row],[Gasto devengado]:[Column11]])</f>
        <v>0</v>
      </c>
    </row>
    <row r="20" spans="1:16" ht="30.75" customHeight="1">
      <c r="A20" s="11" t="s">
        <v>34</v>
      </c>
      <c r="B20" s="12">
        <f>SUM(B21:B29)</f>
        <v>10360000</v>
      </c>
      <c r="C20" s="12">
        <f t="shared" ref="C20:P20" si="2">SUM(C21:C29)</f>
        <v>0</v>
      </c>
      <c r="D20" s="12">
        <f t="shared" si="2"/>
        <v>719779.5</v>
      </c>
      <c r="E20" s="12">
        <f t="shared" si="2"/>
        <v>705998.27</v>
      </c>
      <c r="F20" s="12">
        <f t="shared" si="2"/>
        <v>640048.70000000007</v>
      </c>
      <c r="G20" s="12">
        <f t="shared" si="2"/>
        <v>721601.77</v>
      </c>
      <c r="H20" s="12">
        <f t="shared" si="2"/>
        <v>685219.47</v>
      </c>
      <c r="I20" s="12">
        <f t="shared" si="2"/>
        <v>342493.72000000003</v>
      </c>
      <c r="J20" s="12">
        <f t="shared" si="2"/>
        <v>671715.30999999994</v>
      </c>
      <c r="K20" s="12">
        <f t="shared" si="2"/>
        <v>801307.57000000007</v>
      </c>
      <c r="L20" s="12">
        <f t="shared" si="2"/>
        <v>566194.97</v>
      </c>
      <c r="M20" s="12">
        <f t="shared" si="2"/>
        <v>763569.81</v>
      </c>
      <c r="N20" s="12">
        <f t="shared" si="2"/>
        <v>463217.31</v>
      </c>
      <c r="O20" s="12">
        <f t="shared" si="2"/>
        <v>770380.76</v>
      </c>
      <c r="P20" s="12">
        <f t="shared" si="2"/>
        <v>7851527.1599999992</v>
      </c>
    </row>
    <row r="21" spans="1:16" ht="30.75" customHeight="1">
      <c r="A21" s="14" t="s">
        <v>35</v>
      </c>
      <c r="B21" s="15">
        <v>850000</v>
      </c>
      <c r="C21" s="15"/>
      <c r="D21" s="9">
        <v>109346.1</v>
      </c>
      <c r="E21" s="9">
        <v>18542.93</v>
      </c>
      <c r="F21" s="9">
        <v>94437.75</v>
      </c>
      <c r="G21" s="9">
        <v>22619.27</v>
      </c>
      <c r="H21" s="9">
        <v>17145.349999999999</v>
      </c>
      <c r="I21" s="9">
        <v>27657.66</v>
      </c>
      <c r="J21" s="9">
        <v>40521.730000000003</v>
      </c>
      <c r="K21" s="9">
        <v>35246.68</v>
      </c>
      <c r="L21" s="9">
        <v>68840.17</v>
      </c>
      <c r="M21" s="9">
        <v>44663.98</v>
      </c>
      <c r="N21" s="9">
        <v>75082.66</v>
      </c>
      <c r="O21" s="9">
        <f>+'[1]HOJA DE TRABAJO DIC Mary'!G82</f>
        <v>299000.71000000002</v>
      </c>
      <c r="P21" s="12">
        <f>SUM(Table42[[#This Row],[Gasto devengado]:[Column11]])</f>
        <v>853104.99</v>
      </c>
    </row>
    <row r="22" spans="1:16" ht="30.75" customHeight="1">
      <c r="A22" s="14" t="s">
        <v>36</v>
      </c>
      <c r="B22" s="15">
        <v>1120000</v>
      </c>
      <c r="C22" s="15"/>
      <c r="D22" s="9">
        <v>33334.65</v>
      </c>
      <c r="E22" s="9">
        <v>1500</v>
      </c>
      <c r="F22" s="9">
        <v>160178</v>
      </c>
      <c r="G22" s="9"/>
      <c r="H22" s="9">
        <v>1955.67</v>
      </c>
      <c r="I22" s="9">
        <v>2161.44</v>
      </c>
      <c r="J22" s="9"/>
      <c r="K22" s="9">
        <v>330.5</v>
      </c>
      <c r="L22" s="9">
        <v>593.22</v>
      </c>
      <c r="M22" s="9">
        <v>758.46</v>
      </c>
      <c r="N22" s="9">
        <v>3532.62</v>
      </c>
      <c r="O22" s="9">
        <f>+'[1]HOJA DE TRABAJO DIC Mary'!G88</f>
        <v>51015</v>
      </c>
      <c r="P22" s="12">
        <f>SUM(Table42[[#This Row],[Gasto devengado]:[Column11]])</f>
        <v>255359.56</v>
      </c>
    </row>
    <row r="23" spans="1:16" ht="30.75" customHeight="1">
      <c r="A23" s="14" t="s">
        <v>37</v>
      </c>
      <c r="B23" s="15">
        <v>535000</v>
      </c>
      <c r="C23" s="15"/>
      <c r="D23" s="9">
        <v>3305.1</v>
      </c>
      <c r="E23" s="9">
        <v>905.85</v>
      </c>
      <c r="F23" s="9">
        <v>80505.63</v>
      </c>
      <c r="G23" s="9">
        <v>38773.730000000003</v>
      </c>
      <c r="H23" s="9">
        <v>2869.6</v>
      </c>
      <c r="I23" s="9">
        <v>581.29999999999995</v>
      </c>
      <c r="J23" s="9">
        <v>40227.35</v>
      </c>
      <c r="K23" s="9">
        <v>58694.53</v>
      </c>
      <c r="L23" s="9">
        <v>2519.52</v>
      </c>
      <c r="M23" s="9">
        <v>90365.89</v>
      </c>
      <c r="N23" s="9">
        <v>589.83000000000004</v>
      </c>
      <c r="O23" s="9">
        <f>+'[1]HOJA DE TRABAJO DIC Mary'!G90</f>
        <v>2334.7000000000003</v>
      </c>
      <c r="P23" s="12">
        <f>SUM(Table42[[#This Row],[Gasto devengado]:[Column11]])</f>
        <v>321673.03000000003</v>
      </c>
    </row>
    <row r="24" spans="1:16" ht="30.75" customHeight="1">
      <c r="A24" s="14" t="s">
        <v>38</v>
      </c>
      <c r="B24" s="9">
        <v>60000</v>
      </c>
      <c r="C24" s="15"/>
      <c r="D24" s="9">
        <v>497.25</v>
      </c>
      <c r="E24" s="9"/>
      <c r="F24" s="9"/>
      <c r="G24" s="9"/>
      <c r="H24" s="9">
        <v>4653.8100000000004</v>
      </c>
      <c r="I24" s="9"/>
      <c r="J24" s="9"/>
      <c r="K24" s="9">
        <v>593.22</v>
      </c>
      <c r="L24" s="9"/>
      <c r="M24" s="9"/>
      <c r="N24" s="9">
        <v>1346.9</v>
      </c>
      <c r="O24" s="9"/>
      <c r="P24" s="12">
        <f>SUM(Table42[[#This Row],[Gasto devengado]:[Column11]])</f>
        <v>7091.18</v>
      </c>
    </row>
    <row r="25" spans="1:16" ht="30.75" customHeight="1">
      <c r="A25" s="14" t="s">
        <v>39</v>
      </c>
      <c r="B25" s="15">
        <v>475000</v>
      </c>
      <c r="C25" s="15"/>
      <c r="D25" s="9">
        <v>1450</v>
      </c>
      <c r="E25" s="9">
        <v>5844.44</v>
      </c>
      <c r="F25" s="9">
        <v>14799.73</v>
      </c>
      <c r="G25" s="9">
        <v>22005.85</v>
      </c>
      <c r="H25" s="9">
        <v>26941.22</v>
      </c>
      <c r="I25" s="9">
        <v>7529.97</v>
      </c>
      <c r="J25" s="9">
        <v>12080.76</v>
      </c>
      <c r="K25" s="9">
        <v>49961.06</v>
      </c>
      <c r="L25" s="9">
        <v>35867.49</v>
      </c>
      <c r="M25" s="9">
        <v>23939.74</v>
      </c>
      <c r="N25" s="9">
        <v>6798.4</v>
      </c>
      <c r="O25" s="9">
        <f>+'[1]HOJA DE TRABAJO DIC Mary'!G96</f>
        <v>6509.2300000000005</v>
      </c>
      <c r="P25" s="12">
        <f>SUM(Table42[[#This Row],[Gasto devengado]:[Column11]])</f>
        <v>213727.88999999996</v>
      </c>
    </row>
    <row r="26" spans="1:16" ht="30.75" customHeight="1">
      <c r="A26" s="14" t="s">
        <v>40</v>
      </c>
      <c r="B26" s="15">
        <v>310000</v>
      </c>
      <c r="C26" s="15"/>
      <c r="D26" s="9">
        <v>5689.02</v>
      </c>
      <c r="E26" s="9">
        <v>8930.58</v>
      </c>
      <c r="F26" s="9">
        <v>1197.8900000000001</v>
      </c>
      <c r="G26" s="9">
        <v>7228.04</v>
      </c>
      <c r="H26" s="9">
        <v>13291.72</v>
      </c>
      <c r="I26" s="9">
        <v>4723.16</v>
      </c>
      <c r="J26" s="9">
        <v>2363.36</v>
      </c>
      <c r="K26" s="9">
        <v>8999.2199999999993</v>
      </c>
      <c r="L26" s="9">
        <v>7411.96</v>
      </c>
      <c r="M26" s="9">
        <v>6265.31</v>
      </c>
      <c r="N26" s="9">
        <v>5215.5600000000004</v>
      </c>
      <c r="O26" s="9">
        <f>+'[1]HOJA DE TRABAJO DIC Mary'!G106</f>
        <v>5630.42</v>
      </c>
      <c r="P26" s="12">
        <f>SUM(Table42[[#This Row],[Gasto devengado]:[Column11]])</f>
        <v>76946.240000000005</v>
      </c>
    </row>
    <row r="27" spans="1:16" ht="30.75" customHeight="1">
      <c r="A27" s="14" t="s">
        <v>41</v>
      </c>
      <c r="B27" s="15">
        <v>3750000</v>
      </c>
      <c r="C27" s="15"/>
      <c r="D27" s="9">
        <v>562321.80000000005</v>
      </c>
      <c r="E27" s="9">
        <v>315050.71000000002</v>
      </c>
      <c r="F27" s="9">
        <v>272966.84000000003</v>
      </c>
      <c r="G27" s="9">
        <v>335631.39</v>
      </c>
      <c r="H27" s="9">
        <v>538608.93999999994</v>
      </c>
      <c r="I27" s="9">
        <v>285972.02</v>
      </c>
      <c r="J27" s="9">
        <v>501102.91</v>
      </c>
      <c r="K27" s="9">
        <v>462599.34</v>
      </c>
      <c r="L27" s="9">
        <v>353154.85</v>
      </c>
      <c r="M27" s="9">
        <v>372651.51</v>
      </c>
      <c r="N27" s="9">
        <v>340386.39</v>
      </c>
      <c r="O27" s="9">
        <f>+'[1]HOJA DE TRABAJO DIC Mary'!G110</f>
        <v>367805.47</v>
      </c>
      <c r="P27" s="12">
        <f>SUM(Table42[[#This Row],[Gasto devengado]:[Column11]])</f>
        <v>4708252.17</v>
      </c>
    </row>
    <row r="28" spans="1:16" ht="30.75" customHeight="1">
      <c r="A28" s="14" t="s">
        <v>42</v>
      </c>
      <c r="B28" s="15"/>
      <c r="C28" s="1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2">
        <f>SUM(Table42[[#This Row],[Gasto devengado]:[Column11]])</f>
        <v>0</v>
      </c>
    </row>
    <row r="29" spans="1:16" ht="30.75" customHeight="1">
      <c r="A29" s="14" t="s">
        <v>43</v>
      </c>
      <c r="B29" s="15">
        <v>3260000</v>
      </c>
      <c r="C29" s="15"/>
      <c r="D29" s="9">
        <v>3835.58</v>
      </c>
      <c r="E29" s="9">
        <v>355223.76</v>
      </c>
      <c r="F29" s="9">
        <v>15962.86</v>
      </c>
      <c r="G29" s="9">
        <v>295343.49</v>
      </c>
      <c r="H29" s="9">
        <v>79753.16</v>
      </c>
      <c r="I29" s="9">
        <v>13868.17</v>
      </c>
      <c r="J29" s="9">
        <v>75419.199999999997</v>
      </c>
      <c r="K29" s="9">
        <v>184883.02</v>
      </c>
      <c r="L29" s="9">
        <v>97807.76</v>
      </c>
      <c r="M29" s="9">
        <v>224924.92</v>
      </c>
      <c r="N29" s="9">
        <v>30264.95</v>
      </c>
      <c r="O29" s="9">
        <f>+'[1]HOJA DE TRABAJO DIC Mary'!G119</f>
        <v>38085.230000000003</v>
      </c>
      <c r="P29" s="12">
        <f>SUM(Table42[[#This Row],[Gasto devengado]:[Column11]])</f>
        <v>1415372.0999999999</v>
      </c>
    </row>
    <row r="30" spans="1:16" ht="30.75" customHeight="1">
      <c r="A30" s="11" t="s">
        <v>44</v>
      </c>
      <c r="B30" s="12">
        <f>SUM(B31:B37)</f>
        <v>1585000</v>
      </c>
      <c r="C30" s="12">
        <f t="shared" ref="C30:P30" si="3">SUM(C31:C37)</f>
        <v>0</v>
      </c>
      <c r="D30" s="12">
        <f t="shared" si="3"/>
        <v>0</v>
      </c>
      <c r="E30" s="12">
        <f t="shared" si="3"/>
        <v>0</v>
      </c>
      <c r="F30" s="12">
        <f t="shared" si="3"/>
        <v>52000</v>
      </c>
      <c r="G30" s="12">
        <f t="shared" si="3"/>
        <v>0</v>
      </c>
      <c r="H30" s="12">
        <f t="shared" si="3"/>
        <v>0</v>
      </c>
      <c r="I30" s="12">
        <f t="shared" si="3"/>
        <v>0</v>
      </c>
      <c r="J30" s="12">
        <f t="shared" si="3"/>
        <v>0</v>
      </c>
      <c r="K30" s="12">
        <f t="shared" si="3"/>
        <v>0</v>
      </c>
      <c r="L30" s="12">
        <f t="shared" si="3"/>
        <v>0</v>
      </c>
      <c r="M30" s="12">
        <f t="shared" si="3"/>
        <v>0</v>
      </c>
      <c r="N30" s="12">
        <f t="shared" si="3"/>
        <v>0</v>
      </c>
      <c r="O30" s="12">
        <f t="shared" si="3"/>
        <v>0</v>
      </c>
      <c r="P30" s="12">
        <f t="shared" si="3"/>
        <v>52000</v>
      </c>
    </row>
    <row r="31" spans="1:16" ht="30.75" customHeight="1">
      <c r="A31" s="14" t="s">
        <v>45</v>
      </c>
      <c r="B31" s="15">
        <v>1585000</v>
      </c>
      <c r="C31" s="15"/>
      <c r="D31" s="9"/>
      <c r="E31" s="9"/>
      <c r="F31" s="9">
        <v>52000</v>
      </c>
      <c r="G31" s="9"/>
      <c r="H31" s="9"/>
      <c r="I31" s="9"/>
      <c r="J31" s="9"/>
      <c r="K31" s="9"/>
      <c r="L31" s="9"/>
      <c r="M31" s="9"/>
      <c r="N31" s="9"/>
      <c r="O31" s="9"/>
      <c r="P31" s="12">
        <f>SUM(Table42[[#This Row],[Gasto devengado]:[Column11]])</f>
        <v>52000</v>
      </c>
    </row>
    <row r="32" spans="1:16" ht="30.75" customHeight="1">
      <c r="A32" s="14" t="s">
        <v>46</v>
      </c>
      <c r="B32" s="15"/>
      <c r="C32" s="1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2">
        <f>SUM(Table42[[#This Row],[Gasto devengado]:[Column11]])</f>
        <v>0</v>
      </c>
    </row>
    <row r="33" spans="1:16" ht="30.75" customHeight="1">
      <c r="A33" s="14" t="s">
        <v>47</v>
      </c>
      <c r="B33" s="15"/>
      <c r="C33" s="1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2">
        <f>SUM(Table42[[#This Row],[Gasto devengado]:[Column11]])</f>
        <v>0</v>
      </c>
    </row>
    <row r="34" spans="1:16" ht="30.75" customHeight="1">
      <c r="A34" s="14" t="s">
        <v>48</v>
      </c>
      <c r="B34" s="15"/>
      <c r="C34" s="1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2">
        <f>SUM(Table42[[#This Row],[Gasto devengado]:[Column11]])</f>
        <v>0</v>
      </c>
    </row>
    <row r="35" spans="1:16" ht="30.75" customHeight="1">
      <c r="A35" s="14" t="s">
        <v>49</v>
      </c>
      <c r="B35" s="15"/>
      <c r="C35" s="1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2">
        <f>SUM(Table42[[#This Row],[Gasto devengado]:[Column11]])</f>
        <v>0</v>
      </c>
    </row>
    <row r="36" spans="1:16" ht="30.75" customHeight="1">
      <c r="A36" s="14" t="s">
        <v>50</v>
      </c>
      <c r="B36" s="15"/>
      <c r="C36" s="1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">
        <f>SUM(Table42[[#This Row],[Gasto devengado]:[Column11]])</f>
        <v>0</v>
      </c>
    </row>
    <row r="37" spans="1:16" ht="30.75" customHeight="1">
      <c r="A37" s="14" t="s">
        <v>51</v>
      </c>
      <c r="B37" s="15"/>
      <c r="C37" s="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2">
        <f>SUM(Table42[[#This Row],[Gasto devengado]:[Column11]])</f>
        <v>0</v>
      </c>
    </row>
    <row r="38" spans="1:16" ht="30.75" customHeight="1">
      <c r="A38" s="11" t="s">
        <v>52</v>
      </c>
      <c r="B38" s="12">
        <f>SUM(B39:B45)</f>
        <v>0</v>
      </c>
      <c r="C38" s="12">
        <f t="shared" ref="C38:P38" si="4">SUM(C39:C45)</f>
        <v>0</v>
      </c>
      <c r="D38" s="12">
        <f t="shared" si="4"/>
        <v>0</v>
      </c>
      <c r="E38" s="12">
        <f t="shared" si="4"/>
        <v>0</v>
      </c>
      <c r="F38" s="12">
        <f t="shared" si="4"/>
        <v>0</v>
      </c>
      <c r="G38" s="12">
        <f t="shared" si="4"/>
        <v>0</v>
      </c>
      <c r="H38" s="12">
        <f t="shared" si="4"/>
        <v>0</v>
      </c>
      <c r="I38" s="12">
        <f t="shared" si="4"/>
        <v>0</v>
      </c>
      <c r="J38" s="12">
        <f t="shared" si="4"/>
        <v>0</v>
      </c>
      <c r="K38" s="12">
        <f t="shared" si="4"/>
        <v>0</v>
      </c>
      <c r="L38" s="12">
        <f t="shared" si="4"/>
        <v>0</v>
      </c>
      <c r="M38" s="12">
        <f t="shared" si="4"/>
        <v>0</v>
      </c>
      <c r="N38" s="12">
        <f t="shared" si="4"/>
        <v>0</v>
      </c>
      <c r="O38" s="12">
        <f t="shared" si="4"/>
        <v>0</v>
      </c>
      <c r="P38" s="12">
        <f t="shared" si="4"/>
        <v>0</v>
      </c>
    </row>
    <row r="39" spans="1:16" ht="30.75" customHeight="1">
      <c r="A39" s="14" t="s">
        <v>53</v>
      </c>
      <c r="B39" s="15"/>
      <c r="C39" s="1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2">
        <f>SUM(Table42[[#This Row],[Gasto devengado]:[Column11]])</f>
        <v>0</v>
      </c>
    </row>
    <row r="40" spans="1:16" ht="30.75" customHeight="1">
      <c r="A40" s="14" t="s">
        <v>54</v>
      </c>
      <c r="B40" s="15"/>
      <c r="C40" s="15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">
        <f>SUM(Table42[[#This Row],[Gasto devengado]:[Column11]])</f>
        <v>0</v>
      </c>
    </row>
    <row r="41" spans="1:16" ht="30.75" customHeight="1">
      <c r="A41" s="14" t="s">
        <v>55</v>
      </c>
      <c r="B41" s="15"/>
      <c r="C41" s="15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2">
        <f>SUM(Table42[[#This Row],[Gasto devengado]:[Column11]])</f>
        <v>0</v>
      </c>
    </row>
    <row r="42" spans="1:16" ht="30.75" customHeight="1">
      <c r="A42" s="14" t="s">
        <v>56</v>
      </c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>
        <f>SUM(Table42[[#This Row],[Gasto devengado]:[Column11]])</f>
        <v>0</v>
      </c>
    </row>
    <row r="43" spans="1:16" ht="30.75" customHeight="1">
      <c r="A43" s="14" t="s">
        <v>57</v>
      </c>
      <c r="B43" s="15"/>
      <c r="C43" s="1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">
        <f>SUM(Table42[[#This Row],[Gasto devengado]:[Column11]])</f>
        <v>0</v>
      </c>
    </row>
    <row r="44" spans="1:16" ht="30.75" customHeight="1">
      <c r="A44" s="14" t="s">
        <v>58</v>
      </c>
      <c r="B44" s="15"/>
      <c r="C44" s="1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2">
        <f>SUM(Table42[[#This Row],[Gasto devengado]:[Column11]])</f>
        <v>0</v>
      </c>
    </row>
    <row r="45" spans="1:16" ht="30.75" customHeight="1">
      <c r="A45" s="14" t="s">
        <v>59</v>
      </c>
      <c r="B45" s="15"/>
      <c r="C45" s="1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2">
        <f>SUM(Table42[[#This Row],[Gasto devengado]:[Column11]])</f>
        <v>0</v>
      </c>
    </row>
    <row r="46" spans="1:16" ht="30.75" customHeight="1">
      <c r="A46" s="11" t="s">
        <v>60</v>
      </c>
      <c r="B46" s="12">
        <f>SUM(B47:B55)</f>
        <v>11435000</v>
      </c>
      <c r="C46" s="12">
        <f t="shared" ref="C46:P46" si="5">SUM(C47:C55)</f>
        <v>0</v>
      </c>
      <c r="D46" s="12">
        <f t="shared" si="5"/>
        <v>116841.84</v>
      </c>
      <c r="E46" s="12">
        <f t="shared" si="5"/>
        <v>38541.919999999998</v>
      </c>
      <c r="F46" s="12">
        <f t="shared" si="5"/>
        <v>0</v>
      </c>
      <c r="G46" s="12">
        <f t="shared" si="5"/>
        <v>140870.81</v>
      </c>
      <c r="H46" s="12">
        <f t="shared" si="5"/>
        <v>268870.3</v>
      </c>
      <c r="I46" s="12">
        <f t="shared" si="5"/>
        <v>0</v>
      </c>
      <c r="J46" s="12">
        <f t="shared" si="5"/>
        <v>57167</v>
      </c>
      <c r="K46" s="12">
        <f t="shared" si="5"/>
        <v>634108.6</v>
      </c>
      <c r="L46" s="12">
        <f t="shared" si="5"/>
        <v>523660.9</v>
      </c>
      <c r="M46" s="12">
        <f t="shared" si="5"/>
        <v>81530</v>
      </c>
      <c r="N46" s="12">
        <f t="shared" si="5"/>
        <v>390547.57999999996</v>
      </c>
      <c r="O46" s="12">
        <f t="shared" si="5"/>
        <v>269926.34999999998</v>
      </c>
      <c r="P46" s="12">
        <f t="shared" si="5"/>
        <v>2522065.2999999998</v>
      </c>
    </row>
    <row r="47" spans="1:16" ht="30.75" customHeight="1">
      <c r="A47" s="14" t="s">
        <v>61</v>
      </c>
      <c r="B47" s="15">
        <v>1140000</v>
      </c>
      <c r="C47" s="15"/>
      <c r="D47" s="9">
        <v>91326.97</v>
      </c>
      <c r="E47" s="9">
        <v>38541.919999999998</v>
      </c>
      <c r="F47" s="9"/>
      <c r="G47" s="9">
        <v>140870.81</v>
      </c>
      <c r="H47" s="9">
        <v>27747.38</v>
      </c>
      <c r="I47" s="9"/>
      <c r="J47" s="9">
        <v>57167</v>
      </c>
      <c r="K47" s="9">
        <v>138900</v>
      </c>
      <c r="L47" s="9">
        <v>244108.9</v>
      </c>
      <c r="M47" s="9"/>
      <c r="N47" s="9"/>
      <c r="O47" s="9">
        <f>+'[1]HOJA DE TRABAJO DIC Mary'!G127</f>
        <v>34865</v>
      </c>
      <c r="P47" s="12">
        <f>SUM(Table42[[#This Row],[Gasto devengado]:[Column11]])</f>
        <v>773527.98</v>
      </c>
    </row>
    <row r="48" spans="1:16" ht="30.75" customHeight="1">
      <c r="A48" s="14" t="s">
        <v>62</v>
      </c>
      <c r="B48" s="15"/>
      <c r="C48" s="1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2">
        <f>SUM(Table42[[#This Row],[Gasto devengado]:[Column11]])</f>
        <v>0</v>
      </c>
    </row>
    <row r="49" spans="1:16" ht="30.75" customHeight="1">
      <c r="A49" s="14" t="s">
        <v>63</v>
      </c>
      <c r="B49" s="15"/>
      <c r="C49" s="15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">
        <f>SUM(Table42[[#This Row],[Gasto devengado]:[Column11]])</f>
        <v>0</v>
      </c>
    </row>
    <row r="50" spans="1:16" ht="30.75" customHeight="1">
      <c r="A50" s="14" t="s">
        <v>64</v>
      </c>
      <c r="B50" s="15">
        <v>9750000</v>
      </c>
      <c r="C50" s="15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v>135400</v>
      </c>
      <c r="O50" s="9"/>
      <c r="P50" s="12">
        <f>SUM(Table42[[#This Row],[Gasto devengado]:[Column11]])</f>
        <v>135400</v>
      </c>
    </row>
    <row r="51" spans="1:16" ht="30.75" customHeight="1">
      <c r="A51" s="14" t="s">
        <v>65</v>
      </c>
      <c r="B51" s="15">
        <v>545000</v>
      </c>
      <c r="C51" s="15"/>
      <c r="D51" s="9">
        <v>25514.87</v>
      </c>
      <c r="E51" s="9"/>
      <c r="F51" s="9"/>
      <c r="G51" s="9"/>
      <c r="H51" s="9"/>
      <c r="I51" s="9"/>
      <c r="J51" s="9"/>
      <c r="K51" s="9">
        <v>495208.6</v>
      </c>
      <c r="L51" s="9">
        <v>279552</v>
      </c>
      <c r="M51" s="9">
        <v>81530</v>
      </c>
      <c r="N51" s="9"/>
      <c r="O51" s="9">
        <f>+'[1]HOJA DE TRABAJO DIC Mary'!G136</f>
        <v>74313.75</v>
      </c>
      <c r="P51" s="12">
        <f>SUM(Table42[[#This Row],[Gasto devengado]:[Column11]])</f>
        <v>956119.22</v>
      </c>
    </row>
    <row r="52" spans="1:16" ht="30.75" customHeight="1">
      <c r="A52" s="14" t="s">
        <v>66</v>
      </c>
      <c r="B52" s="15"/>
      <c r="C52" s="15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">
        <f>SUM(Table42[[#This Row],[Gasto devengado]:[Column11]])</f>
        <v>0</v>
      </c>
    </row>
    <row r="53" spans="1:16" ht="30.75" customHeight="1">
      <c r="A53" s="14" t="s">
        <v>67</v>
      </c>
      <c r="B53" s="15"/>
      <c r="C53" s="15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2">
        <f>SUM(Table42[[#This Row],[Gasto devengado]:[Column11]])</f>
        <v>0</v>
      </c>
    </row>
    <row r="54" spans="1:16" ht="30.75" customHeight="1">
      <c r="A54" s="14" t="s">
        <v>68</v>
      </c>
      <c r="B54" s="15"/>
      <c r="C54" s="15"/>
      <c r="D54" s="9"/>
      <c r="E54" s="9"/>
      <c r="F54" s="9"/>
      <c r="G54" s="9"/>
      <c r="H54" s="9">
        <v>241122.92</v>
      </c>
      <c r="I54" s="9"/>
      <c r="J54" s="9"/>
      <c r="K54" s="9"/>
      <c r="L54" s="9"/>
      <c r="M54" s="9"/>
      <c r="N54" s="9">
        <v>255147.58</v>
      </c>
      <c r="O54" s="9">
        <f>+'[1]HOJA DE TRABAJO DIC Mary'!F142</f>
        <v>160747.6</v>
      </c>
      <c r="P54" s="12">
        <f>SUM(Table42[[#This Row],[Gasto devengado]:[Column11]])</f>
        <v>657018.1</v>
      </c>
    </row>
    <row r="55" spans="1:16" ht="30.75" customHeight="1">
      <c r="A55" s="14" t="s">
        <v>69</v>
      </c>
      <c r="B55" s="15"/>
      <c r="C55" s="15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">
        <f>SUM(Table42[[#This Row],[Gasto devengado]:[Column11]])</f>
        <v>0</v>
      </c>
    </row>
    <row r="56" spans="1:16" ht="30.75" customHeight="1">
      <c r="A56" s="11" t="s">
        <v>70</v>
      </c>
      <c r="B56" s="12">
        <f>SUM(B57:B60)</f>
        <v>26851388</v>
      </c>
      <c r="C56" s="12">
        <f t="shared" ref="C56:P56" si="6">SUM(C57:C60)</f>
        <v>0</v>
      </c>
      <c r="D56" s="12">
        <f t="shared" si="6"/>
        <v>6692887.9000000004</v>
      </c>
      <c r="E56" s="12">
        <f t="shared" si="6"/>
        <v>3368139.35</v>
      </c>
      <c r="F56" s="12">
        <f t="shared" si="6"/>
        <v>0</v>
      </c>
      <c r="G56" s="12">
        <f t="shared" si="6"/>
        <v>0</v>
      </c>
      <c r="H56" s="12">
        <f t="shared" si="6"/>
        <v>5252171.0199999996</v>
      </c>
      <c r="I56" s="12">
        <f t="shared" si="6"/>
        <v>4357199.5</v>
      </c>
      <c r="J56" s="12">
        <f t="shared" si="6"/>
        <v>14866.13</v>
      </c>
      <c r="K56" s="12">
        <f t="shared" si="6"/>
        <v>4113978.84</v>
      </c>
      <c r="L56" s="12">
        <f t="shared" si="6"/>
        <v>6377768.8499999996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30177011.589999996</v>
      </c>
    </row>
    <row r="57" spans="1:16" ht="30.75" customHeight="1">
      <c r="A57" s="14" t="s">
        <v>71</v>
      </c>
      <c r="B57" s="15">
        <v>26851388</v>
      </c>
      <c r="C57" s="15"/>
      <c r="D57" s="9">
        <v>6692887.9000000004</v>
      </c>
      <c r="E57" s="9">
        <v>3368139.35</v>
      </c>
      <c r="F57" s="9"/>
      <c r="G57" s="9"/>
      <c r="H57" s="9">
        <v>5252171.0199999996</v>
      </c>
      <c r="I57" s="9">
        <v>4357199.5</v>
      </c>
      <c r="J57" s="9">
        <v>14866.13</v>
      </c>
      <c r="K57" s="9">
        <v>4113978.84</v>
      </c>
      <c r="L57" s="9">
        <v>6377768.8499999996</v>
      </c>
      <c r="M57" s="9"/>
      <c r="N57" s="9"/>
      <c r="O57" s="9"/>
      <c r="P57" s="12">
        <f>SUM(Table42[[#This Row],[Gasto devengado]:[Column11]])</f>
        <v>30177011.589999996</v>
      </c>
    </row>
    <row r="58" spans="1:16" ht="30.75" customHeight="1">
      <c r="A58" s="14" t="s">
        <v>72</v>
      </c>
      <c r="B58" s="15"/>
      <c r="C58" s="15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">
        <f>SUM(Table42[[#This Row],[Gasto devengado]:[Column11]])</f>
        <v>0</v>
      </c>
    </row>
    <row r="59" spans="1:16" ht="30.75" customHeight="1">
      <c r="A59" s="14" t="s">
        <v>73</v>
      </c>
      <c r="B59" s="15"/>
      <c r="C59" s="15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2">
        <f>SUM(Table42[[#This Row],[Gasto devengado]:[Column11]])</f>
        <v>0</v>
      </c>
    </row>
    <row r="60" spans="1:16" ht="30.75" customHeight="1">
      <c r="A60" s="14" t="s">
        <v>74</v>
      </c>
      <c r="B60" s="15"/>
      <c r="C60" s="15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2">
        <f>SUM(Table42[[#This Row],[Gasto devengado]:[Column11]])</f>
        <v>0</v>
      </c>
    </row>
    <row r="61" spans="1:16" ht="30.75" customHeight="1">
      <c r="A61" s="11" t="s">
        <v>75</v>
      </c>
      <c r="B61" s="12">
        <f>SUM(B62:B63)</f>
        <v>0</v>
      </c>
      <c r="C61" s="12">
        <f t="shared" ref="C61:P61" si="7">SUM(C62:C63)</f>
        <v>0</v>
      </c>
      <c r="D61" s="12">
        <f t="shared" si="7"/>
        <v>0</v>
      </c>
      <c r="E61" s="12">
        <f t="shared" si="7"/>
        <v>0</v>
      </c>
      <c r="F61" s="12">
        <f t="shared" si="7"/>
        <v>0</v>
      </c>
      <c r="G61" s="12">
        <f t="shared" si="7"/>
        <v>0</v>
      </c>
      <c r="H61" s="12">
        <f t="shared" si="7"/>
        <v>0</v>
      </c>
      <c r="I61" s="12">
        <f t="shared" si="7"/>
        <v>0</v>
      </c>
      <c r="J61" s="12">
        <f t="shared" si="7"/>
        <v>0</v>
      </c>
      <c r="K61" s="12">
        <f t="shared" si="7"/>
        <v>0</v>
      </c>
      <c r="L61" s="12">
        <f t="shared" si="7"/>
        <v>0</v>
      </c>
      <c r="M61" s="12">
        <f t="shared" si="7"/>
        <v>0</v>
      </c>
      <c r="N61" s="12">
        <f t="shared" si="7"/>
        <v>0</v>
      </c>
      <c r="O61" s="12">
        <f t="shared" si="7"/>
        <v>0</v>
      </c>
      <c r="P61" s="12">
        <f t="shared" si="7"/>
        <v>0</v>
      </c>
    </row>
    <row r="62" spans="1:16" ht="30.75" customHeight="1">
      <c r="A62" s="14" t="s">
        <v>76</v>
      </c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2">
        <f>SUM(Table42[[#This Row],[Gasto devengado]:[Column11]])</f>
        <v>0</v>
      </c>
    </row>
    <row r="63" spans="1:16" ht="30.75" customHeight="1">
      <c r="A63" s="14" t="s">
        <v>77</v>
      </c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">
        <f>SUM(Table42[[#This Row],[Gasto devengado]:[Column11]])</f>
        <v>0</v>
      </c>
    </row>
    <row r="64" spans="1:16" ht="30.75" customHeight="1">
      <c r="A64" s="11" t="s">
        <v>78</v>
      </c>
      <c r="B64" s="12">
        <f>SUM(B65:B67)</f>
        <v>0</v>
      </c>
      <c r="C64" s="12">
        <f t="shared" ref="C64:P64" si="8">SUM(C65:C67)</f>
        <v>0</v>
      </c>
      <c r="D64" s="12">
        <f t="shared" si="8"/>
        <v>0</v>
      </c>
      <c r="E64" s="12">
        <f t="shared" si="8"/>
        <v>0</v>
      </c>
      <c r="F64" s="12">
        <f t="shared" si="8"/>
        <v>0</v>
      </c>
      <c r="G64" s="12">
        <f t="shared" si="8"/>
        <v>0</v>
      </c>
      <c r="H64" s="12">
        <f t="shared" si="8"/>
        <v>0</v>
      </c>
      <c r="I64" s="12">
        <f t="shared" si="8"/>
        <v>0</v>
      </c>
      <c r="J64" s="12">
        <f t="shared" si="8"/>
        <v>0</v>
      </c>
      <c r="K64" s="12">
        <f t="shared" si="8"/>
        <v>0</v>
      </c>
      <c r="L64" s="12">
        <f t="shared" si="8"/>
        <v>0</v>
      </c>
      <c r="M64" s="12">
        <f t="shared" si="8"/>
        <v>0</v>
      </c>
      <c r="N64" s="12">
        <f t="shared" si="8"/>
        <v>0</v>
      </c>
      <c r="O64" s="12">
        <f t="shared" si="8"/>
        <v>0</v>
      </c>
      <c r="P64" s="12">
        <f t="shared" si="8"/>
        <v>0</v>
      </c>
    </row>
    <row r="65" spans="1:16" ht="30.75" customHeight="1">
      <c r="A65" s="14" t="s">
        <v>79</v>
      </c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2">
        <f>SUM(Table42[[#This Row],[Gasto devengado]:[Column11]])</f>
        <v>0</v>
      </c>
    </row>
    <row r="66" spans="1:16" ht="30.75" customHeight="1">
      <c r="A66" s="14" t="s">
        <v>80</v>
      </c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2">
        <f>SUM(Table42[[#This Row],[Gasto devengado]:[Column11]])</f>
        <v>0</v>
      </c>
    </row>
    <row r="67" spans="1:16" ht="30.75" customHeight="1">
      <c r="A67" s="14" t="s">
        <v>81</v>
      </c>
      <c r="B67" s="15"/>
      <c r="C67" s="15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">
        <f>SUM(Table42[[#This Row],[Gasto devengado]:[Column11]])</f>
        <v>0</v>
      </c>
    </row>
    <row r="68" spans="1:16" ht="30.75" customHeight="1">
      <c r="A68" s="11" t="s">
        <v>82</v>
      </c>
      <c r="B68" s="8">
        <f>SUM(B69,B72,B75)</f>
        <v>0</v>
      </c>
      <c r="C68" s="8">
        <f t="shared" ref="C68:P68" si="9">SUM(C69,C72,C75)</f>
        <v>0</v>
      </c>
      <c r="D68" s="8">
        <f t="shared" si="9"/>
        <v>0</v>
      </c>
      <c r="E68" s="8">
        <f t="shared" si="9"/>
        <v>1683904.36</v>
      </c>
      <c r="F68" s="8">
        <f t="shared" si="9"/>
        <v>0</v>
      </c>
      <c r="G68" s="8">
        <f t="shared" si="9"/>
        <v>0</v>
      </c>
      <c r="H68" s="8">
        <f t="shared" si="9"/>
        <v>0</v>
      </c>
      <c r="I68" s="8">
        <f t="shared" si="9"/>
        <v>0</v>
      </c>
      <c r="J68" s="8">
        <f t="shared" si="9"/>
        <v>0</v>
      </c>
      <c r="K68" s="8">
        <f t="shared" si="9"/>
        <v>0</v>
      </c>
      <c r="L68" s="8">
        <f t="shared" si="9"/>
        <v>0</v>
      </c>
      <c r="M68" s="8">
        <f t="shared" si="9"/>
        <v>0</v>
      </c>
      <c r="N68" s="8">
        <f t="shared" si="9"/>
        <v>0</v>
      </c>
      <c r="O68" s="8">
        <f t="shared" si="9"/>
        <v>0</v>
      </c>
      <c r="P68" s="8">
        <f t="shared" si="9"/>
        <v>0</v>
      </c>
    </row>
    <row r="69" spans="1:16" ht="30.75" customHeight="1">
      <c r="A69" s="11" t="s">
        <v>83</v>
      </c>
      <c r="B69" s="12">
        <f>SUM(B70:B71)</f>
        <v>0</v>
      </c>
      <c r="C69" s="12">
        <f t="shared" ref="C69:P69" si="10">SUM(C70:C71)</f>
        <v>0</v>
      </c>
      <c r="D69" s="12">
        <f t="shared" si="10"/>
        <v>0</v>
      </c>
      <c r="E69" s="12">
        <v>1683904.36</v>
      </c>
      <c r="F69" s="12">
        <f t="shared" si="10"/>
        <v>0</v>
      </c>
      <c r="G69" s="12">
        <f t="shared" si="10"/>
        <v>0</v>
      </c>
      <c r="H69" s="12">
        <f t="shared" si="10"/>
        <v>0</v>
      </c>
      <c r="I69" s="12">
        <f t="shared" si="10"/>
        <v>0</v>
      </c>
      <c r="J69" s="12">
        <f t="shared" si="10"/>
        <v>0</v>
      </c>
      <c r="K69" s="12">
        <f t="shared" si="10"/>
        <v>0</v>
      </c>
      <c r="L69" s="12">
        <f t="shared" si="10"/>
        <v>0</v>
      </c>
      <c r="M69" s="12">
        <f t="shared" si="10"/>
        <v>0</v>
      </c>
      <c r="N69" s="12">
        <f t="shared" si="10"/>
        <v>0</v>
      </c>
      <c r="O69" s="12">
        <f t="shared" si="10"/>
        <v>0</v>
      </c>
      <c r="P69" s="12">
        <f t="shared" si="10"/>
        <v>0</v>
      </c>
    </row>
    <row r="70" spans="1:16" ht="30.75" customHeight="1">
      <c r="A70" s="14" t="s">
        <v>84</v>
      </c>
      <c r="B70" s="15"/>
      <c r="C70" s="15"/>
      <c r="D70" s="1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">
        <f>SUM(Table42[[#This Row],[Gasto devengado]:[Column11]])</f>
        <v>0</v>
      </c>
    </row>
    <row r="71" spans="1:16" ht="30.75" customHeight="1">
      <c r="A71" s="14" t="s">
        <v>85</v>
      </c>
      <c r="B71" s="15"/>
      <c r="C71" s="15"/>
      <c r="D71" s="1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2">
        <f>SUM(Table42[[#This Row],[Gasto devengado]:[Column11]])</f>
        <v>0</v>
      </c>
    </row>
    <row r="72" spans="1:16" ht="30.75" customHeight="1">
      <c r="A72" s="11" t="s">
        <v>86</v>
      </c>
      <c r="B72" s="8">
        <f>SUM(B73:B74)</f>
        <v>0</v>
      </c>
      <c r="C72" s="8">
        <f t="shared" ref="C72:P72" si="11">SUM(C73:C74)</f>
        <v>0</v>
      </c>
      <c r="D72" s="8">
        <f t="shared" si="11"/>
        <v>0</v>
      </c>
      <c r="E72" s="8">
        <f t="shared" si="11"/>
        <v>0</v>
      </c>
      <c r="F72" s="8">
        <f t="shared" si="11"/>
        <v>0</v>
      </c>
      <c r="G72" s="8">
        <f t="shared" si="11"/>
        <v>0</v>
      </c>
      <c r="H72" s="8">
        <f t="shared" si="11"/>
        <v>0</v>
      </c>
      <c r="I72" s="8">
        <f t="shared" si="11"/>
        <v>0</v>
      </c>
      <c r="J72" s="8">
        <f t="shared" si="11"/>
        <v>0</v>
      </c>
      <c r="K72" s="8">
        <f t="shared" si="11"/>
        <v>0</v>
      </c>
      <c r="L72" s="8">
        <f t="shared" si="11"/>
        <v>0</v>
      </c>
      <c r="M72" s="8">
        <f t="shared" si="11"/>
        <v>0</v>
      </c>
      <c r="N72" s="8">
        <f t="shared" si="11"/>
        <v>0</v>
      </c>
      <c r="O72" s="8">
        <f t="shared" si="11"/>
        <v>0</v>
      </c>
      <c r="P72" s="8">
        <f t="shared" si="11"/>
        <v>0</v>
      </c>
    </row>
    <row r="73" spans="1:16" ht="30.75" customHeight="1">
      <c r="A73" s="14" t="s">
        <v>87</v>
      </c>
      <c r="B73" s="15"/>
      <c r="C73" s="15"/>
      <c r="D73" s="15"/>
      <c r="E73" s="9"/>
      <c r="F73" s="15"/>
      <c r="G73" s="15"/>
      <c r="H73" s="9"/>
      <c r="I73" s="9"/>
      <c r="J73" s="9"/>
      <c r="K73" s="9"/>
      <c r="L73" s="9"/>
      <c r="M73" s="9"/>
      <c r="N73" s="9"/>
      <c r="O73" s="9"/>
      <c r="P73" s="12">
        <f>SUM(Table42[[#This Row],[Gasto devengado]:[Column11]])</f>
        <v>0</v>
      </c>
    </row>
    <row r="74" spans="1:16" ht="30.75" customHeight="1">
      <c r="A74" s="14" t="s">
        <v>88</v>
      </c>
      <c r="B74" s="15"/>
      <c r="C74" s="15"/>
      <c r="D74" s="1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2">
        <f>SUM(Table42[[#This Row],[Gasto devengado]:[Column11]])</f>
        <v>0</v>
      </c>
    </row>
    <row r="75" spans="1:16" ht="30.75" customHeight="1">
      <c r="A75" s="11" t="s">
        <v>89</v>
      </c>
      <c r="B75" s="12">
        <f>B76</f>
        <v>0</v>
      </c>
      <c r="C75" s="12">
        <f t="shared" ref="C75:P75" si="12">C76</f>
        <v>0</v>
      </c>
      <c r="D75" s="12">
        <f t="shared" si="12"/>
        <v>0</v>
      </c>
      <c r="E75" s="12">
        <f t="shared" si="12"/>
        <v>0</v>
      </c>
      <c r="F75" s="12">
        <f t="shared" si="12"/>
        <v>0</v>
      </c>
      <c r="G75" s="12">
        <f t="shared" si="12"/>
        <v>0</v>
      </c>
      <c r="H75" s="12">
        <f t="shared" si="12"/>
        <v>0</v>
      </c>
      <c r="I75" s="12">
        <f t="shared" si="12"/>
        <v>0</v>
      </c>
      <c r="J75" s="12">
        <f t="shared" si="12"/>
        <v>0</v>
      </c>
      <c r="K75" s="12">
        <f t="shared" si="12"/>
        <v>0</v>
      </c>
      <c r="L75" s="12">
        <f t="shared" si="12"/>
        <v>0</v>
      </c>
      <c r="M75" s="12">
        <f t="shared" si="12"/>
        <v>0</v>
      </c>
      <c r="N75" s="12">
        <f t="shared" si="12"/>
        <v>0</v>
      </c>
      <c r="O75" s="12">
        <f t="shared" si="12"/>
        <v>0</v>
      </c>
      <c r="P75" s="12">
        <f t="shared" si="12"/>
        <v>0</v>
      </c>
    </row>
    <row r="76" spans="1:16" ht="30.75" customHeight="1">
      <c r="A76" s="14" t="s">
        <v>90</v>
      </c>
      <c r="B76" s="15"/>
      <c r="C76" s="15"/>
      <c r="D76" s="1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">
        <f>SUM(Table42[[#This Row],[Gasto devengado]:[Column11]])</f>
        <v>0</v>
      </c>
    </row>
    <row r="77" spans="1:16" ht="30.75" customHeight="1">
      <c r="A77" s="17" t="s">
        <v>91</v>
      </c>
      <c r="B77" s="18">
        <f>+B56+B46+B30+B20+B10+B4</f>
        <v>179079692.09999999</v>
      </c>
      <c r="C77" s="19"/>
      <c r="D77" s="18">
        <f>+D68+D64+D61+D55+D46++D38+D30+D20++D10+D4</f>
        <v>9433549.7699999996</v>
      </c>
      <c r="E77" s="18">
        <f>+E68+E64+E61+E56+E46+E38+E30+E20+E10+E4</f>
        <v>13404501.74</v>
      </c>
      <c r="F77" s="18">
        <f t="shared" ref="F77:N77" si="13">+F68+F64+F61+F56+F46+F38+F30+F20+F10+F4</f>
        <v>9029249.6899999995</v>
      </c>
      <c r="G77" s="18">
        <f t="shared" si="13"/>
        <v>12632149.92</v>
      </c>
      <c r="H77" s="18">
        <f t="shared" si="13"/>
        <v>16187798.639999999</v>
      </c>
      <c r="I77" s="18">
        <f>+I68+I64+I61+I56+I46+I38+I30+I20+I10+I4</f>
        <v>13287557.039999999</v>
      </c>
      <c r="J77" s="18">
        <f>+J68+J64+J61+J56+J46+J38+J30+J20+J10+J4</f>
        <v>12632055.800000001</v>
      </c>
      <c r="K77" s="18">
        <f t="shared" si="13"/>
        <v>15721520.310000002</v>
      </c>
      <c r="L77" s="18">
        <f t="shared" si="13"/>
        <v>15687960.09</v>
      </c>
      <c r="M77" s="18">
        <f>M46+M20+M10+M4+M68</f>
        <v>8986052.0500000007</v>
      </c>
      <c r="N77" s="18">
        <f t="shared" si="13"/>
        <v>12483921.009999998</v>
      </c>
      <c r="O77" s="18">
        <f>+O4+O10+O20+O38+O46+O56+O61+O64+O68+O72+O75</f>
        <v>18730998.180000003</v>
      </c>
      <c r="P77" s="18">
        <f>+P68+P61+P56+P46+P38+P30+P20+P10+P4</f>
        <v>163226297.78</v>
      </c>
    </row>
    <row r="78" spans="1:16" ht="15.75" thickBot="1">
      <c r="A78" s="20"/>
      <c r="B78" s="21"/>
      <c r="P78" s="22">
        <f t="shared" ref="P78" si="14">+O78+N78+M78+L78+K78+J78+I78+H78+G78++F78+E78+D78</f>
        <v>0</v>
      </c>
    </row>
    <row r="79" spans="1:16" ht="30" customHeight="1" thickBot="1">
      <c r="A79" s="23" t="s">
        <v>92</v>
      </c>
      <c r="B79" s="24"/>
      <c r="P79" s="22"/>
    </row>
    <row r="80" spans="1:16" ht="45" customHeight="1" thickBot="1">
      <c r="A80" s="25" t="s">
        <v>93</v>
      </c>
      <c r="B80" s="26"/>
      <c r="P80" s="22"/>
    </row>
    <row r="81" spans="1:16" ht="64.5" customHeight="1" thickBot="1">
      <c r="A81" s="23" t="s">
        <v>94</v>
      </c>
      <c r="B81" s="24"/>
      <c r="P81" s="22"/>
    </row>
    <row r="82" spans="1:16">
      <c r="P82" s="22"/>
    </row>
    <row r="83" spans="1:16">
      <c r="P83" s="22"/>
    </row>
    <row r="84" spans="1:16">
      <c r="A84" s="28" t="s">
        <v>95</v>
      </c>
      <c r="P84" s="22"/>
    </row>
    <row r="85" spans="1:16" ht="15.75">
      <c r="A85" s="29" t="s">
        <v>96</v>
      </c>
      <c r="B85" s="30"/>
      <c r="C85" s="29"/>
      <c r="P85" s="22"/>
    </row>
    <row r="86" spans="1:16">
      <c r="A86" s="5" t="s">
        <v>97</v>
      </c>
      <c r="P86" s="22"/>
    </row>
    <row r="87" spans="1:16">
      <c r="P87" s="22"/>
    </row>
    <row r="88" spans="1:16">
      <c r="P88" s="22"/>
    </row>
    <row r="89" spans="1:16">
      <c r="P89" s="22"/>
    </row>
    <row r="90" spans="1:16">
      <c r="P90" s="22"/>
    </row>
    <row r="91" spans="1:16">
      <c r="P91" s="22"/>
    </row>
    <row r="92" spans="1:16">
      <c r="P92" s="22"/>
    </row>
    <row r="93" spans="1:16">
      <c r="P93" s="22"/>
    </row>
    <row r="94" spans="1:16">
      <c r="P94" s="22"/>
    </row>
    <row r="95" spans="1:16">
      <c r="P95" s="22"/>
    </row>
    <row r="96" spans="1:16">
      <c r="P96" s="22"/>
    </row>
    <row r="97" spans="16:16">
      <c r="P97" s="22"/>
    </row>
    <row r="98" spans="16:16">
      <c r="P98" s="22"/>
    </row>
    <row r="99" spans="16:16">
      <c r="P99" s="22"/>
    </row>
    <row r="100" spans="16:16">
      <c r="P100" s="22"/>
    </row>
    <row r="101" spans="16:16">
      <c r="P101" s="22"/>
    </row>
    <row r="102" spans="16:16">
      <c r="P102" s="22"/>
    </row>
    <row r="103" spans="16:16">
      <c r="P103" s="22"/>
    </row>
    <row r="104" spans="16:16">
      <c r="P104" s="22"/>
    </row>
    <row r="105" spans="16:16">
      <c r="P105" s="22"/>
    </row>
    <row r="106" spans="16:16">
      <c r="P106" s="22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Book,Negrita"&amp;K002060Ministerio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Dic</vt:lpstr>
      <vt:lpstr>'Ejecución Presupuestaria 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Jisbel Figuereo</dc:creator>
  <cp:lastModifiedBy>Jisbel Figuereo</cp:lastModifiedBy>
  <dcterms:created xsi:type="dcterms:W3CDTF">2023-01-16T12:36:40Z</dcterms:created>
  <dcterms:modified xsi:type="dcterms:W3CDTF">2023-01-16T12:38:17Z</dcterms:modified>
</cp:coreProperties>
</file>