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corphotelsdr-my.sharepoint.com/personal/stefany_maria_corphotels_gob_do/Documents/Escritorio/9. SEPTIEMBRE 2023/"/>
    </mc:Choice>
  </mc:AlternateContent>
  <xr:revisionPtr revIDLastSave="31" documentId="13_ncr:1_{F644C8C5-AF73-4452-B891-A06125360FCF}" xr6:coauthVersionLast="47" xr6:coauthVersionMax="47" xr10:uidLastSave="{E1C69DA0-F499-45E8-9F99-DF7326E36364}"/>
  <bookViews>
    <workbookView xWindow="-120" yWindow="-120" windowWidth="20730" windowHeight="11160" tabRatio="904" xr2:uid="{00000000-000D-0000-FFFF-FFFF00000000}"/>
  </bookViews>
  <sheets>
    <sheet name="Ejecución Presupuestaria 2023" sheetId="9" r:id="rId1"/>
  </sheets>
  <externalReferences>
    <externalReference r:id="rId2"/>
    <externalReference r:id="rId3"/>
    <externalReference r:id="rId4"/>
    <externalReference r:id="rId5"/>
  </externalReferences>
  <definedNames>
    <definedName name="_xlnm.Print_Titles" localSheetId="0">'Ejecución Presupuestaria 2023'!$1:$2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9" l="1"/>
  <c r="C4" i="9" s="1"/>
  <c r="C6" i="9"/>
  <c r="C18" i="9"/>
  <c r="C10" i="9" s="1"/>
  <c r="C21" i="9"/>
  <c r="C22" i="9"/>
  <c r="D22" i="9" s="1"/>
  <c r="C26" i="9"/>
  <c r="C27" i="9"/>
  <c r="D27" i="9" s="1"/>
  <c r="C30" i="9"/>
  <c r="C38" i="9"/>
  <c r="C46" i="9"/>
  <c r="C56" i="9"/>
  <c r="C61" i="9"/>
  <c r="C64" i="9"/>
  <c r="C69" i="9"/>
  <c r="C72" i="9"/>
  <c r="C75" i="9"/>
  <c r="M57" i="9"/>
  <c r="M29" i="9"/>
  <c r="M27" i="9"/>
  <c r="M26" i="9"/>
  <c r="M25" i="9"/>
  <c r="M24" i="9"/>
  <c r="M23" i="9"/>
  <c r="M21" i="9"/>
  <c r="M18" i="9"/>
  <c r="M17" i="9"/>
  <c r="M16" i="9"/>
  <c r="M14" i="9"/>
  <c r="M12" i="9"/>
  <c r="M11" i="9"/>
  <c r="M9" i="9"/>
  <c r="M7" i="9"/>
  <c r="M6" i="9"/>
  <c r="M5" i="9"/>
  <c r="L47" i="9"/>
  <c r="L29" i="9"/>
  <c r="D57" i="9"/>
  <c r="D56" i="9" s="1"/>
  <c r="D48" i="9"/>
  <c r="D49" i="9"/>
  <c r="D50" i="9"/>
  <c r="D51" i="9"/>
  <c r="D52" i="9"/>
  <c r="D53" i="9"/>
  <c r="D54" i="9"/>
  <c r="D55" i="9"/>
  <c r="D47" i="9"/>
  <c r="D23" i="9"/>
  <c r="D24" i="9"/>
  <c r="D25" i="9"/>
  <c r="D28" i="9"/>
  <c r="D29" i="9"/>
  <c r="D21" i="9"/>
  <c r="D26" i="9"/>
  <c r="D31" i="9"/>
  <c r="D30" i="9" s="1"/>
  <c r="D12" i="9"/>
  <c r="D13" i="9"/>
  <c r="D14" i="9"/>
  <c r="D15" i="9"/>
  <c r="D16" i="9"/>
  <c r="D17" i="9"/>
  <c r="D18" i="9"/>
  <c r="D19" i="9"/>
  <c r="D11" i="9"/>
  <c r="D6" i="9"/>
  <c r="D7" i="9"/>
  <c r="D8" i="9"/>
  <c r="D9" i="9"/>
  <c r="C20" i="9" l="1"/>
  <c r="C68" i="9"/>
  <c r="C77" i="9"/>
  <c r="D5" i="9"/>
  <c r="D4" i="9" s="1"/>
  <c r="D46" i="9"/>
  <c r="D20" i="9"/>
  <c r="D10" i="9"/>
  <c r="D77" i="9" l="1"/>
  <c r="F30" i="9"/>
  <c r="F20" i="9"/>
  <c r="F10" i="9"/>
  <c r="F4" i="9"/>
  <c r="E58" i="9" l="1"/>
  <c r="E57" i="9"/>
  <c r="E54" i="9"/>
  <c r="E51" i="9"/>
  <c r="E50" i="9"/>
  <c r="E47" i="9"/>
  <c r="E31" i="9"/>
  <c r="E29" i="9"/>
  <c r="E27" i="9"/>
  <c r="E26" i="9"/>
  <c r="E25" i="9"/>
  <c r="E24" i="9"/>
  <c r="E23" i="9"/>
  <c r="E22" i="9"/>
  <c r="E21" i="9"/>
  <c r="E18" i="9"/>
  <c r="E17" i="9"/>
  <c r="E16" i="9"/>
  <c r="E15" i="9"/>
  <c r="E14" i="9"/>
  <c r="E13" i="9"/>
  <c r="E12" i="9"/>
  <c r="E11" i="9"/>
  <c r="E9" i="9"/>
  <c r="E8" i="9"/>
  <c r="E7" i="9"/>
  <c r="E6" i="9"/>
  <c r="E5" i="9"/>
  <c r="B61" i="9"/>
  <c r="B75" i="9"/>
  <c r="B4" i="9"/>
  <c r="B72" i="9" l="1"/>
  <c r="B30" i="9"/>
  <c r="B56" i="9"/>
  <c r="B20" i="9"/>
  <c r="B69" i="9"/>
  <c r="B64" i="9"/>
  <c r="B46" i="9"/>
  <c r="B10" i="9"/>
  <c r="Q78" i="9"/>
  <c r="Q76" i="9"/>
  <c r="Q75" i="9" s="1"/>
  <c r="P75" i="9"/>
  <c r="O75" i="9"/>
  <c r="N75" i="9"/>
  <c r="M75" i="9"/>
  <c r="L75" i="9"/>
  <c r="K75" i="9"/>
  <c r="J75" i="9"/>
  <c r="I75" i="9"/>
  <c r="H75" i="9"/>
  <c r="G75" i="9"/>
  <c r="F75" i="9"/>
  <c r="E75" i="9"/>
  <c r="Q74" i="9"/>
  <c r="Q73" i="9"/>
  <c r="P72" i="9"/>
  <c r="O72" i="9"/>
  <c r="N72" i="9"/>
  <c r="M72" i="9"/>
  <c r="L72" i="9"/>
  <c r="K72" i="9"/>
  <c r="J72" i="9"/>
  <c r="I72" i="9"/>
  <c r="H72" i="9"/>
  <c r="G72" i="9"/>
  <c r="F72" i="9"/>
  <c r="E72" i="9"/>
  <c r="Q71" i="9"/>
  <c r="Q70" i="9"/>
  <c r="P69" i="9"/>
  <c r="O69" i="9"/>
  <c r="N69" i="9"/>
  <c r="M69" i="9"/>
  <c r="L69" i="9"/>
  <c r="K69" i="9"/>
  <c r="J69" i="9"/>
  <c r="I69" i="9"/>
  <c r="H69" i="9"/>
  <c r="G69" i="9"/>
  <c r="E69" i="9"/>
  <c r="Q67" i="9"/>
  <c r="Q66" i="9"/>
  <c r="Q65" i="9"/>
  <c r="P64" i="9"/>
  <c r="O64" i="9"/>
  <c r="N64" i="9"/>
  <c r="M64" i="9"/>
  <c r="L64" i="9"/>
  <c r="K64" i="9"/>
  <c r="J64" i="9"/>
  <c r="I64" i="9"/>
  <c r="H64" i="9"/>
  <c r="G64" i="9"/>
  <c r="F64" i="9"/>
  <c r="E64" i="9"/>
  <c r="Q63" i="9"/>
  <c r="Q62" i="9"/>
  <c r="P61" i="9"/>
  <c r="O61" i="9"/>
  <c r="N61" i="9"/>
  <c r="M61" i="9"/>
  <c r="L61" i="9"/>
  <c r="K61" i="9"/>
  <c r="J61" i="9"/>
  <c r="I61" i="9"/>
  <c r="H61" i="9"/>
  <c r="G61" i="9"/>
  <c r="F61" i="9"/>
  <c r="E61" i="9"/>
  <c r="Q60" i="9"/>
  <c r="Q59" i="9"/>
  <c r="Q58" i="9"/>
  <c r="P56" i="9"/>
  <c r="O56" i="9"/>
  <c r="N56" i="9"/>
  <c r="M56" i="9"/>
  <c r="K56" i="9"/>
  <c r="I56" i="9"/>
  <c r="H56" i="9"/>
  <c r="G56" i="9"/>
  <c r="F56" i="9"/>
  <c r="E56" i="9"/>
  <c r="Q55" i="9"/>
  <c r="Q54" i="9"/>
  <c r="Q53" i="9"/>
  <c r="Q52" i="9"/>
  <c r="P46" i="9"/>
  <c r="Q50" i="9"/>
  <c r="Q49" i="9"/>
  <c r="Q48" i="9"/>
  <c r="O46" i="9"/>
  <c r="N46" i="9"/>
  <c r="M46" i="9"/>
  <c r="K46" i="9"/>
  <c r="I46" i="9"/>
  <c r="H46" i="9"/>
  <c r="G46" i="9"/>
  <c r="F46" i="9"/>
  <c r="E46" i="9"/>
  <c r="Q45" i="9"/>
  <c r="Q44" i="9"/>
  <c r="Q43" i="9"/>
  <c r="Q42" i="9"/>
  <c r="Q41" i="9"/>
  <c r="Q40" i="9"/>
  <c r="Q39" i="9"/>
  <c r="P38" i="9"/>
  <c r="O38" i="9"/>
  <c r="N38" i="9"/>
  <c r="M38" i="9"/>
  <c r="L38" i="9"/>
  <c r="K38" i="9"/>
  <c r="J38" i="9"/>
  <c r="I38" i="9"/>
  <c r="H38" i="9"/>
  <c r="G38" i="9"/>
  <c r="F38" i="9"/>
  <c r="E38" i="9"/>
  <c r="P30" i="9"/>
  <c r="O30" i="9"/>
  <c r="N30" i="9"/>
  <c r="M30" i="9"/>
  <c r="L30" i="9"/>
  <c r="K30" i="9"/>
  <c r="J30" i="9"/>
  <c r="I30" i="9"/>
  <c r="H30" i="9"/>
  <c r="G30" i="9"/>
  <c r="E30" i="9"/>
  <c r="Q28" i="9"/>
  <c r="O20" i="9"/>
  <c r="N20" i="9"/>
  <c r="M20" i="9"/>
  <c r="K20" i="9"/>
  <c r="H20" i="9"/>
  <c r="G20" i="9"/>
  <c r="E20" i="9"/>
  <c r="Q19" i="9"/>
  <c r="O10" i="9"/>
  <c r="N10" i="9"/>
  <c r="M10" i="9"/>
  <c r="K10" i="9"/>
  <c r="H10" i="9"/>
  <c r="G10" i="9"/>
  <c r="E10" i="9"/>
  <c r="O4" i="9"/>
  <c r="N4" i="9"/>
  <c r="M4" i="9"/>
  <c r="K4" i="9"/>
  <c r="I4" i="9"/>
  <c r="H4" i="9"/>
  <c r="G4" i="9"/>
  <c r="E4" i="9"/>
  <c r="B68" i="9" l="1"/>
  <c r="J68" i="9"/>
  <c r="F68" i="9"/>
  <c r="F77" i="9" s="1"/>
  <c r="Q72" i="9"/>
  <c r="N68" i="9"/>
  <c r="K68" i="9"/>
  <c r="K77" i="9" s="1"/>
  <c r="L68" i="9"/>
  <c r="I68" i="9"/>
  <c r="B77" i="9"/>
  <c r="Q69" i="9"/>
  <c r="Q64" i="9"/>
  <c r="E68" i="9"/>
  <c r="E77" i="9" s="1"/>
  <c r="M68" i="9"/>
  <c r="M77" i="9" s="1"/>
  <c r="H68" i="9"/>
  <c r="H77" i="9" s="1"/>
  <c r="P68" i="9"/>
  <c r="G68" i="9"/>
  <c r="G77" i="9" s="1"/>
  <c r="O68" i="9"/>
  <c r="O77" i="9" s="1"/>
  <c r="Q30" i="9"/>
  <c r="Q61" i="9"/>
  <c r="Q38" i="9"/>
  <c r="N77" i="9"/>
  <c r="Q51" i="9"/>
  <c r="Q68" i="9" l="1"/>
  <c r="P20" i="9"/>
  <c r="P10" i="9"/>
  <c r="P4" i="9" l="1"/>
  <c r="P77" i="9" s="1"/>
  <c r="I10" i="9" l="1"/>
  <c r="I20" i="9" l="1"/>
  <c r="I77" i="9" s="1"/>
  <c r="J24" i="9" l="1"/>
  <c r="Q24" i="9" s="1"/>
  <c r="J13" i="9" l="1"/>
  <c r="Q13" i="9" s="1"/>
  <c r="J21" i="9"/>
  <c r="J57" i="9"/>
  <c r="J12" i="9"/>
  <c r="Q12" i="9" s="1"/>
  <c r="J8" i="9"/>
  <c r="Q8" i="9" s="1"/>
  <c r="J22" i="9"/>
  <c r="Q22" i="9" s="1"/>
  <c r="J6" i="9"/>
  <c r="Q6" i="9" s="1"/>
  <c r="J25" i="9"/>
  <c r="Q25" i="9" s="1"/>
  <c r="J15" i="9"/>
  <c r="Q15" i="9" s="1"/>
  <c r="J7" i="9"/>
  <c r="Q7" i="9" s="1"/>
  <c r="J16" i="9"/>
  <c r="Q16" i="9" s="1"/>
  <c r="J47" i="9"/>
  <c r="J14" i="9"/>
  <c r="Q14" i="9" s="1"/>
  <c r="J46" i="9" l="1"/>
  <c r="J56" i="9"/>
  <c r="J17" i="9"/>
  <c r="Q17" i="9" s="1"/>
  <c r="J29" i="9"/>
  <c r="Q29" i="9" s="1"/>
  <c r="J11" i="9"/>
  <c r="J26" i="9"/>
  <c r="Q26" i="9" s="1"/>
  <c r="J23" i="9"/>
  <c r="Q23" i="9" s="1"/>
  <c r="J18" i="9" l="1"/>
  <c r="J10" i="9" l="1"/>
  <c r="Q18" i="9"/>
  <c r="J9" i="9" l="1"/>
  <c r="Q9" i="9" s="1"/>
  <c r="J27" i="9" l="1"/>
  <c r="Q27" i="9" l="1"/>
  <c r="J20" i="9"/>
  <c r="J5" i="9" l="1"/>
  <c r="J4" i="9" l="1"/>
  <c r="J77" i="9" s="1"/>
  <c r="L20" i="9" l="1"/>
  <c r="Q21" i="9"/>
  <c r="Q20" i="9" s="1"/>
  <c r="L10" i="9" l="1"/>
  <c r="L46" i="9"/>
  <c r="Q47" i="9"/>
  <c r="Q46" i="9" s="1"/>
  <c r="Q11" i="9" l="1"/>
  <c r="Q10" i="9" s="1"/>
  <c r="L56" i="9" l="1"/>
  <c r="Q57" i="9"/>
  <c r="Q56" i="9" s="1"/>
  <c r="L4" i="9" l="1"/>
  <c r="L77" i="9" s="1"/>
  <c r="Q5" i="9"/>
  <c r="Q4" i="9" s="1"/>
  <c r="Q77" i="9" s="1"/>
</calcChain>
</file>

<file path=xl/sharedStrings.xml><?xml version="1.0" encoding="utf-8"?>
<sst xmlns="http://schemas.openxmlformats.org/spreadsheetml/2006/main" count="101" uniqueCount="101">
  <si>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</si>
  <si>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</si>
  <si>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</si>
  <si>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</si>
  <si>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</si>
  <si>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</si>
  <si>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</si>
  <si>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</si>
  <si>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</si>
  <si>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</si>
  <si>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</si>
  <si>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</si>
  <si>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</si>
  <si>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</si>
  <si>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</si>
  <si>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</si>
  <si>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</si>
  <si>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</si>
  <si>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</si>
  <si>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</si>
  <si>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</si>
  <si>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</si>
  <si>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</si>
  <si>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</si>
  <si>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</si>
  <si>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</si>
  <si>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</si>
  <si>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</si>
  <si>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</si>
  <si>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</si>
  <si>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</si>
  <si>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</si>
  <si>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</si>
  <si>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</si>
  <si>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</si>
  <si>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</si>
  <si>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</si>
  <si>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</si>
  <si>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</si>
  <si>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</si>
  <si>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</si>
  <si>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</si>
  <si>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</si>
  <si>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</si>
  <si>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</si>
  <si>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</si>
  <si>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</si>
  <si>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</si>
  <si>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</si>
  <si>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</si>
  <si>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</si>
  <si>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</si>
  <si>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</si>
  <si>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</si>
  <si>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</si>
  <si>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</si>
  <si>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</si>
  <si>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</si>
  <si>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</si>
  <si>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</si>
  <si>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</si>
  <si>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</si>
  <si>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</si>
  <si>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</si>
  <si>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</si>
  <si>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</si>
  <si>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</si>
  <si>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</si>
  <si>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</si>
  <si>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</si>
  <si>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</si>
  <si>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</si>
  <si>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</si>
  <si>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</si>
  <si>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</si>
  <si>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</si>
  <si>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</si>
  <si>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</si>
  <si>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</si>
  <si>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</si>
  <si>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</si>
  <si>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</si>
  <si>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</si>
  <si>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</si>
  <si>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</si>
  <si>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</si>
  <si>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Elaborado por </t>
  </si>
  <si>
    <t>DETALLE</t>
  </si>
  <si>
    <t>Total general</t>
  </si>
  <si>
    <t>Enc.Presupuesto</t>
  </si>
  <si>
    <t>Gastos Devengados</t>
  </si>
  <si>
    <r>
      <rPr>
        <b/>
        <sz val="12"/>
        <color theme="1"/>
        <rFont val="Futura PT Book"/>
        <family val="2"/>
      </rPr>
      <t>Presupuesto aprobado:</t>
    </r>
    <r>
      <rPr>
        <sz val="12"/>
        <color theme="1"/>
        <rFont val="Futura PT Book"/>
        <family val="2"/>
      </rPr>
      <t xml:space="preserve"> Se refiere al presupuesto aprobado en la Ley de Presupuesto General del Estado.</t>
    </r>
  </si>
  <si>
    <r>
      <rPr>
        <b/>
        <sz val="12"/>
        <color theme="1"/>
        <rFont val="Futura PT Book"/>
        <family val="2"/>
      </rPr>
      <t>Total devengado:</t>
    </r>
    <r>
      <rPr>
        <sz val="12"/>
        <color theme="1"/>
        <rFont val="Futura PT Book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</si>
  <si>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Total Ejecutado</t>
  </si>
  <si>
    <t>Total Presupuesto Aprobado</t>
  </si>
  <si>
    <t>Mary O. Flores Pujols</t>
  </si>
  <si>
    <r>
      <rPr>
        <b/>
        <sz val="12"/>
        <color theme="1"/>
        <rFont val="Futura PT Book"/>
        <family val="2"/>
      </rPr>
      <t>Presupuesto modificado</t>
    </r>
    <r>
      <rPr>
        <sz val="12"/>
        <color theme="1"/>
        <rFont val="Futura PT Book"/>
        <family val="2"/>
      </rPr>
      <t xml:space="preserve">:  Se refiere al presupuesto aprobado en caso de que el Congreso Nacional apruebe un presupuesto complementario. </t>
    </r>
  </si>
  <si>
    <t>Presupuesto</t>
  </si>
  <si>
    <t>Modificado</t>
  </si>
  <si>
    <r>
      <rPr>
        <b/>
        <sz val="12"/>
        <color theme="1"/>
        <rFont val="Futura PT Book"/>
        <family val="2"/>
      </rPr>
      <t>Fuente</t>
    </r>
    <r>
      <rPr>
        <sz val="12"/>
        <color theme="1"/>
        <rFont val="Futura PT Book"/>
        <family val="2"/>
      </rPr>
      <t>: Reporte del SIGEF</t>
    </r>
  </si>
  <si>
    <t>Modificación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</si>
</sst>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Futura PT Book"/>
      <family val="2"/>
    </font>
    <font>
      <b/>
      <sz val="12"/>
      <color theme="1"/>
      <name val="Futura PT Book"/>
      <family val="2"/>
    </font>
    <font>
      <sz val="12"/>
      <color theme="1"/>
      <name val="Futura PT Book"/>
      <family val="2"/>
    </font>
    <font>
      <sz val="12"/>
      <name val="Futura PT Book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theme="4" tint="0.79998168889431442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3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43" fontId="4" fillId="0" borderId="0" xfId="0" applyNumberFormat="1" applyFont="1"/>
    <xf numFmtId="43" fontId="4" fillId="0" borderId="0" xfId="1" applyFont="1"/>
    <xf numFmtId="9" fontId="4" fillId="0" borderId="0" xfId="2" applyFont="1"/>
    <xf numFmtId="164" fontId="4" fillId="0" borderId="0" xfId="0" applyNumberFormat="1" applyFont="1"/>
    <xf numFmtId="0" fontId="4" fillId="0" borderId="1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4" fontId="3" fillId="0" borderId="0" xfId="3" applyNumberFormat="1" applyFont="1" applyBorder="1" applyAlignment="1">
      <alignment vertical="center" wrapText="1"/>
    </xf>
    <xf numFmtId="4" fontId="4" fillId="0" borderId="0" xfId="3" applyNumberFormat="1" applyFont="1" applyBorder="1" applyAlignment="1">
      <alignment vertical="center"/>
    </xf>
    <xf numFmtId="4" fontId="3" fillId="0" borderId="0" xfId="3" applyNumberFormat="1" applyFont="1" applyBorder="1" applyAlignment="1">
      <alignment vertical="center"/>
    </xf>
    <xf numFmtId="4" fontId="4" fillId="0" borderId="0" xfId="3" applyNumberFormat="1" applyFont="1" applyBorder="1" applyAlignment="1">
      <alignment vertical="center" wrapText="1"/>
    </xf>
    <xf numFmtId="4" fontId="5" fillId="0" borderId="0" xfId="3" applyNumberFormat="1" applyFont="1" applyBorder="1" applyAlignment="1">
      <alignment vertical="center"/>
    </xf>
    <xf numFmtId="4" fontId="2" fillId="3" borderId="0" xfId="3" applyNumberFormat="1" applyFont="1" applyFill="1" applyBorder="1" applyAlignment="1">
      <alignment vertical="center"/>
    </xf>
    <xf numFmtId="4" fontId="4" fillId="0" borderId="0" xfId="0" applyNumberFormat="1" applyFont="1"/>
    <xf numFmtId="4" fontId="3" fillId="4" borderId="0" xfId="3" applyNumberFormat="1" applyFont="1" applyFill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7">
    <cellStyle name="Millares" xfId="1" builtinId="3"/>
    <cellStyle name="Millares 2" xfId="5" xr:uid="{5E14BA12-B612-49BB-86FC-B64A0B3A65C5}"/>
    <cellStyle name="Millares 3" xfId="6" xr:uid="{78A79EB3-CFC6-4042-AEB7-08F1BCE6702F}"/>
    <cellStyle name="Moneda" xfId="3" builtinId="4"/>
    <cellStyle name="Normal" xfId="0" builtinId="0"/>
    <cellStyle name="Normal 2" xfId="4" xr:uid="{9105A9C4-333F-41B8-A0A4-363E41E35A66}"/>
    <cellStyle name="Porcentaje" xfId="2" builtinId="5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4" formatCode="_-* #,##0.00_-;\-* #,##0.00_-;_-* &quot;-&quot;??_-;_-@_-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theme="4" tint="0.79998168889431442"/>
          <bgColor rgb="FF2860BC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499984740745262"/>
        </patternFill>
      </fill>
    </dxf>
  </dxfs>
  <tableStyles count="1" defaultTableStyle="TableStyleMedium2" defaultPivotStyle="PivotStyleLight16">
    <tableStyle name="Table Style 1" pivot="0" count="4" xr9:uid="{7FC76D66-F983-487F-9DC8-3A02719C2BBE}">
      <tableStyleElement type="headerRow" dxfId="39"/>
      <tableStyleElement type="totalRow" dxfId="38"/>
      <tableStyleElement type="firstRowStripe" dxfId="37"/>
      <tableStyleElement type="secondRowStripe" dxfId="36"/>
    </tableStyle>
  </tableStyles>
  <colors>
    <mruColors>
      <color rgb="FF2148C3"/>
      <color rgb="FF2860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y.flores\Desktop\PRESUPUESTO%202023\EJECUCION%20PRESP%20Enero%202023\EJECUCION%20PRESUPUESTARIA%20Prom.xls" TargetMode="External"/><Relationship Id="rId1" Type="http://schemas.openxmlformats.org/officeDocument/2006/relationships/externalLinkPath" Target="/Users/Mary.flores/Desktop/PRESUPUESTO%202023/EJECUCION%20PRESP%20Enero%202023/EJECUCION%20PRESUPUESTARIA%20Prom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y.flores\Desktop\PRESUPUESTO%202023\EJECUCION%20PRESP%20Junio%202023\HOJA%20DE%20TRABAJO%20Junio%202023.xlsm" TargetMode="External"/><Relationship Id="rId1" Type="http://schemas.openxmlformats.org/officeDocument/2006/relationships/externalLinkPath" Target="/Users/Mary.flores/Desktop/PRESUPUESTO%202023/EJECUCION%20PRESP%20Julio%202023/HOJA%20DE%20TRABAJO%20Junio%202023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y.flores\Desktop\PRESUPUESTO%202023\EJECUCION%20PRESP%209%20SEPT%202023\HOJA%20DE%20TRABAJO%20Sept%202023.xlsm" TargetMode="External"/><Relationship Id="rId1" Type="http://schemas.openxmlformats.org/officeDocument/2006/relationships/externalLinkPath" Target="/Users/mary.flores/Desktop/PRESUPUESTO%202023/EJECUCION%20PRESP%209%20SEPT%202023/HOJA%20DE%20TRABAJO%20Sept%202023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y.flores\Desktop\PRESUPUESTO%202023\EJECUCION%20PRESP%208%20Agosto%202023\HOJA%20DE%20TRABAJO%20Agosto%202023.xlsm" TargetMode="External"/><Relationship Id="rId1" Type="http://schemas.openxmlformats.org/officeDocument/2006/relationships/externalLinkPath" Target="/Users/mary.flores/Desktop/PRESUPUESTO%202023/EJECUCION%20PRESP%208%20Agosto%202023/HOJA%20DE%20TRABAJO%20Agosto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ja y banco Nov"/>
      <sheetName val="Caja y banco Dic"/>
      <sheetName val="Gasto"/>
      <sheetName val="Ingresos"/>
      <sheetName val="Programa 11 ACT Total"/>
      <sheetName val="Programa 11 Act I "/>
      <sheetName val="Programa 11 Act II"/>
      <sheetName val="Hoja de Trabajo"/>
      <sheetName val="NO"/>
      <sheetName val="Programa 98"/>
      <sheetName val="Resumen"/>
      <sheetName val="Deter Ingreso-Serv.  Pagados"/>
      <sheetName val="Programa 11 Act 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G7">
            <v>4173083.74</v>
          </cell>
        </row>
        <row r="18">
          <cell r="G18">
            <v>673701.62</v>
          </cell>
        </row>
        <row r="27">
          <cell r="G27">
            <v>0</v>
          </cell>
        </row>
        <row r="30">
          <cell r="G30">
            <v>979114.14</v>
          </cell>
        </row>
        <row r="33">
          <cell r="G33">
            <v>190348.16</v>
          </cell>
        </row>
        <row r="40">
          <cell r="G40">
            <v>100</v>
          </cell>
        </row>
        <row r="42">
          <cell r="G42">
            <v>0</v>
          </cell>
        </row>
        <row r="44">
          <cell r="G44">
            <v>648</v>
          </cell>
        </row>
        <row r="48">
          <cell r="G48">
            <v>0</v>
          </cell>
        </row>
        <row r="54">
          <cell r="G54">
            <v>71473.01999999999</v>
          </cell>
        </row>
        <row r="57">
          <cell r="G57">
            <v>67189.31</v>
          </cell>
        </row>
        <row r="67">
          <cell r="G67">
            <v>4147128.1100000008</v>
          </cell>
        </row>
        <row r="82">
          <cell r="G82">
            <v>15564.94</v>
          </cell>
        </row>
        <row r="86">
          <cell r="G86">
            <v>635.59</v>
          </cell>
        </row>
        <row r="90">
          <cell r="G90">
            <v>1777.12</v>
          </cell>
        </row>
        <row r="95">
          <cell r="G95">
            <v>0</v>
          </cell>
        </row>
        <row r="96">
          <cell r="G96">
            <v>57227.11</v>
          </cell>
        </row>
        <row r="101">
          <cell r="G101">
            <v>41.5</v>
          </cell>
        </row>
        <row r="110">
          <cell r="G110">
            <v>170113.12999999998</v>
          </cell>
        </row>
        <row r="119">
          <cell r="G119">
            <v>134980.22999999998</v>
          </cell>
        </row>
        <row r="126">
          <cell r="G126">
            <v>84268.800000000003</v>
          </cell>
        </row>
        <row r="131">
          <cell r="G131">
            <v>0</v>
          </cell>
        </row>
        <row r="133">
          <cell r="G133">
            <v>0</v>
          </cell>
        </row>
        <row r="141">
          <cell r="G141">
            <v>0</v>
          </cell>
        </row>
        <row r="144">
          <cell r="G144">
            <v>0</v>
          </cell>
        </row>
        <row r="146">
          <cell r="G146">
            <v>0</v>
          </cell>
        </row>
        <row r="147">
          <cell r="G147">
            <v>0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 DE TRABAJO Ajustado"/>
      <sheetName val="Hoja3"/>
      <sheetName val="Dism CxP 4.2.1.1.01"/>
      <sheetName val="Combustibles"/>
      <sheetName val="Calculo TSS"/>
      <sheetName val="Calculo Nomina "/>
      <sheetName val="MARY"/>
      <sheetName val="Resumen ISR"/>
    </sheetNames>
    <sheetDataSet>
      <sheetData sheetId="0">
        <row r="7">
          <cell r="G7">
            <v>4460902.96</v>
          </cell>
        </row>
        <row r="18">
          <cell r="G18">
            <v>692250</v>
          </cell>
        </row>
        <row r="25">
          <cell r="G25">
            <v>160977.5</v>
          </cell>
        </row>
        <row r="27">
          <cell r="G27">
            <v>0</v>
          </cell>
        </row>
        <row r="30">
          <cell r="G30">
            <v>719894.54999999993</v>
          </cell>
        </row>
        <row r="33">
          <cell r="G33">
            <v>191123.47</v>
          </cell>
        </row>
        <row r="40">
          <cell r="G40">
            <v>2865.75</v>
          </cell>
        </row>
        <row r="42">
          <cell r="G42">
            <v>0</v>
          </cell>
        </row>
        <row r="44">
          <cell r="G44">
            <v>14065.66</v>
          </cell>
        </row>
        <row r="48">
          <cell r="G48">
            <v>0</v>
          </cell>
        </row>
        <row r="54">
          <cell r="G54">
            <v>227070.59000000003</v>
          </cell>
        </row>
        <row r="57">
          <cell r="G57">
            <v>115534.9</v>
          </cell>
        </row>
        <row r="68">
          <cell r="G68">
            <v>2596105.0499999998</v>
          </cell>
        </row>
        <row r="83">
          <cell r="G83">
            <v>61133.520000000004</v>
          </cell>
        </row>
        <row r="87">
          <cell r="G87">
            <v>0</v>
          </cell>
        </row>
        <row r="91">
          <cell r="G91">
            <v>420.12</v>
          </cell>
        </row>
        <row r="96">
          <cell r="G96">
            <v>2998.06</v>
          </cell>
        </row>
        <row r="97">
          <cell r="G97">
            <v>3083.95</v>
          </cell>
        </row>
        <row r="102">
          <cell r="G102">
            <v>5070.62</v>
          </cell>
        </row>
        <row r="111">
          <cell r="G111">
            <v>474709.39999999997</v>
          </cell>
        </row>
        <row r="120">
          <cell r="G120">
            <v>147244.63999999996</v>
          </cell>
        </row>
        <row r="127">
          <cell r="G127">
            <v>91300</v>
          </cell>
        </row>
        <row r="145">
          <cell r="G145">
            <v>6007297.5300000003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 DE TRABAJO Ajustado"/>
      <sheetName val="Combustibles"/>
      <sheetName val="Calculo TSS"/>
      <sheetName val="Calculo Nomina "/>
    </sheetNames>
    <sheetDataSet>
      <sheetData sheetId="0">
        <row r="6">
          <cell r="I6">
            <v>4677048.62</v>
          </cell>
        </row>
        <row r="17">
          <cell r="I17">
            <v>650201.61</v>
          </cell>
        </row>
        <row r="24">
          <cell r="I24">
            <v>0</v>
          </cell>
        </row>
        <row r="29">
          <cell r="I29">
            <v>729955.18</v>
          </cell>
        </row>
        <row r="32">
          <cell r="I32">
            <v>171219.74</v>
          </cell>
        </row>
        <row r="39">
          <cell r="I39">
            <v>520.03</v>
          </cell>
        </row>
        <row r="43">
          <cell r="I43">
            <v>2174.96</v>
          </cell>
        </row>
        <row r="53">
          <cell r="I53">
            <v>86288.07</v>
          </cell>
        </row>
        <row r="56">
          <cell r="I56">
            <v>66073.05</v>
          </cell>
        </row>
        <row r="67">
          <cell r="I67">
            <v>1729022.02</v>
          </cell>
        </row>
        <row r="82">
          <cell r="I82">
            <v>37150.019999999997</v>
          </cell>
        </row>
        <row r="90">
          <cell r="I90">
            <v>1080.51</v>
          </cell>
        </row>
        <row r="95">
          <cell r="I95">
            <v>2268.64</v>
          </cell>
        </row>
        <row r="96">
          <cell r="I96">
            <v>2634.85</v>
          </cell>
        </row>
        <row r="101">
          <cell r="I101">
            <v>14039.630000000001</v>
          </cell>
        </row>
        <row r="110">
          <cell r="I110">
            <v>318712.94999999995</v>
          </cell>
        </row>
        <row r="119">
          <cell r="I119">
            <v>10129.66</v>
          </cell>
        </row>
        <row r="144">
          <cell r="I144">
            <v>698513.33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 DE TRABAJO Ajustado"/>
      <sheetName val="Sheet1"/>
      <sheetName val="Combustibles"/>
      <sheetName val="Calculo TSS"/>
      <sheetName val="Calculo Nomina "/>
      <sheetName val="MARY"/>
      <sheetName val="Resumen ISR"/>
      <sheetName val="Hoja1"/>
      <sheetName val="VOLEIBOL"/>
    </sheetNames>
    <sheetDataSet>
      <sheetData sheetId="0">
        <row r="119">
          <cell r="I119">
            <v>106997.20999999999</v>
          </cell>
        </row>
        <row r="126">
          <cell r="I126">
            <v>386218.45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3DE5F02-9CA4-4B5B-A0D0-E6BFCD8FEFB0}" name="Table423" displayName="Table423" ref="A2:Q77" headerRowCount="0" totalsRowShown="0" headerRowDxfId="35" dataDxfId="34">
  <tableColumns count="17">
    <tableColumn id="1" xr3:uid="{F47E7F4B-BA1C-48B6-A21C-853D5DFFB311}" name="DETALLE" headerRowDxfId="33" dataDxfId="32"/>
    <tableColumn id="17" xr3:uid="{32097C74-EABE-49DD-8251-67C128792061}" name="Columna1" headerRowDxfId="31" dataDxfId="30"/>
    <tableColumn id="3" xr3:uid="{E20B3F64-99B8-4295-8C21-881121F9781C}" name="Presupuesto Modificado" headerRowDxfId="1" dataDxfId="0"/>
    <tableColumn id="2" xr3:uid="{575EAE4A-A47E-4109-8745-238DF2F84898}" name="Columna2" headerRowDxfId="29" dataDxfId="28"/>
    <tableColumn id="4" xr3:uid="{D7D62A83-D331-44D8-A57C-96D253FAA5B9}" name="Gasto devengado" headerRowDxfId="27" dataDxfId="26"/>
    <tableColumn id="5" xr3:uid="{E1072297-ECA5-4D2E-AB85-ED635121FB74}" name="Column1" headerRowDxfId="25" dataDxfId="24"/>
    <tableColumn id="6" xr3:uid="{59F8A9EA-2584-4299-9C3E-5DF461DD3F48}" name="Column2" headerRowDxfId="23" dataDxfId="22"/>
    <tableColumn id="7" xr3:uid="{1E3923A9-5C43-49E0-8F68-E3F6038D1CB8}" name="Column3" headerRowDxfId="21" dataDxfId="20"/>
    <tableColumn id="8" xr3:uid="{35C601D8-4F99-4B8D-BF5D-B0238BBFF59A}" name="Column4" headerRowDxfId="19" dataDxfId="18"/>
    <tableColumn id="9" xr3:uid="{E80371CA-BBBA-4163-8DB6-9F4073E202A5}" name="Column5" headerRowDxfId="17" dataDxfId="16"/>
    <tableColumn id="10" xr3:uid="{DC49E969-BFC6-4BFE-8DEB-644CB7A237B1}" name="Column6" headerRowDxfId="15" dataDxfId="14"/>
    <tableColumn id="11" xr3:uid="{BF4FA4F4-F8A0-4D6C-BE0E-B1D6B5165F69}" name="Column7" headerRowDxfId="13" dataDxfId="12"/>
    <tableColumn id="12" xr3:uid="{2298620F-95E5-4425-A6ED-8CA59DC68A33}" name="Column8" headerRowDxfId="11" dataDxfId="10"/>
    <tableColumn id="13" xr3:uid="{AC5C2773-34A7-482A-AEA3-3F74CD4940AF}" name="Column9" headerRowDxfId="9" dataDxfId="8"/>
    <tableColumn id="14" xr3:uid="{D8081383-3CD3-49E5-A56F-02579F26FED9}" name="Column10" headerRowDxfId="7" dataDxfId="6"/>
    <tableColumn id="15" xr3:uid="{2F9C176C-AA2D-4154-A84D-6624BE2DF0A7}" name="Column11" headerRowDxfId="5" dataDxfId="4"/>
    <tableColumn id="16" xr3:uid="{CE387569-D4E5-49C5-84B5-F0C92C4A7B4D}" name="Column12" headerRowDxfId="3" dataDxfId="2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97AE1-21DE-47A0-ADEB-DE4E44312864}">
  <sheetPr>
    <tabColor rgb="FF92D050"/>
  </sheetPr>
  <dimension ref="A1:AC112"/>
  <sheetViews>
    <sheetView showGridLines="0" tabSelected="1" showWhiteSpace="0" view="pageLayout" zoomScale="70" zoomScaleNormal="70" zoomScaleSheetLayoutView="40" zoomScalePageLayoutView="70" workbookViewId="0">
      <selection activeCell="B8" sqref="B8"/>
    </sheetView>
  </sheetViews>
  <sheetFormatPr baseColWidth="10" defaultColWidth="9.140625" defaultRowHeight="16.5" x14ac:dyDescent="0.3"/>
  <cols>
    <col min="1" max="1" width="35.140625" style="4" customWidth="1"/>
    <col min="2" max="2" width="20.140625" style="12" customWidth="1"/>
    <col min="3" max="3" width="16.5703125" style="4" hidden="1" customWidth="1"/>
    <col min="4" max="4" width="20.42578125" style="4" customWidth="1"/>
    <col min="5" max="12" width="18.28515625" style="4" bestFit="1" customWidth="1"/>
    <col min="13" max="13" width="17.42578125" style="4" customWidth="1"/>
    <col min="14" max="14" width="10.85546875" style="4" bestFit="1" customWidth="1"/>
    <col min="15" max="15" width="13.85546875" style="4" bestFit="1" customWidth="1"/>
    <col min="16" max="16" width="12.85546875" style="4" bestFit="1" customWidth="1"/>
    <col min="17" max="17" width="19.5703125" style="4" bestFit="1" customWidth="1"/>
    <col min="18" max="18" width="96.7109375" style="4" bestFit="1" customWidth="1"/>
    <col min="19" max="19" width="9.140625" style="4"/>
    <col min="20" max="21" width="6.5703125" style="4" bestFit="1" customWidth="1"/>
    <col min="22" max="23" width="6.140625" style="4" bestFit="1" customWidth="1"/>
    <col min="24" max="25" width="6.5703125" style="4" bestFit="1" customWidth="1"/>
    <col min="26" max="27" width="6" style="4" bestFit="1" customWidth="1"/>
    <col min="28" max="29" width="7" style="4" bestFit="1" customWidth="1"/>
    <col min="30" max="16384" width="9.140625" style="4"/>
  </cols>
  <sheetData>
    <row r="1" spans="1:29" ht="45" customHeight="1" x14ac:dyDescent="0.3">
      <c r="A1" s="14" t="s">
        <v>87</v>
      </c>
      <c r="B1" s="1" t="s">
        <v>94</v>
      </c>
      <c r="C1" s="1" t="s">
        <v>100</v>
      </c>
      <c r="D1" s="1" t="s">
        <v>97</v>
      </c>
      <c r="E1" s="29" t="s">
        <v>90</v>
      </c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3"/>
    </row>
    <row r="2" spans="1:29" ht="21" customHeight="1" x14ac:dyDescent="0.3">
      <c r="A2" s="14"/>
      <c r="B2" s="1"/>
      <c r="C2" s="1"/>
      <c r="D2" s="1" t="s">
        <v>98</v>
      </c>
      <c r="E2" s="14" t="s">
        <v>74</v>
      </c>
      <c r="F2" s="14" t="s">
        <v>75</v>
      </c>
      <c r="G2" s="14" t="s">
        <v>76</v>
      </c>
      <c r="H2" s="14" t="s">
        <v>77</v>
      </c>
      <c r="I2" s="14" t="s">
        <v>78</v>
      </c>
      <c r="J2" s="14" t="s">
        <v>79</v>
      </c>
      <c r="K2" s="14" t="s">
        <v>80</v>
      </c>
      <c r="L2" s="14" t="s">
        <v>81</v>
      </c>
      <c r="M2" s="14" t="s">
        <v>82</v>
      </c>
      <c r="N2" s="14" t="s">
        <v>83</v>
      </c>
      <c r="O2" s="14" t="s">
        <v>84</v>
      </c>
      <c r="P2" s="14" t="s">
        <v>85</v>
      </c>
      <c r="Q2" s="14" t="s">
        <v>93</v>
      </c>
      <c r="AB2" s="5"/>
      <c r="AC2" s="5"/>
    </row>
    <row r="3" spans="1:29" ht="30.75" customHeight="1" x14ac:dyDescent="0.3">
      <c r="A3" s="17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0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 ht="30.75" customHeight="1" x14ac:dyDescent="0.3">
      <c r="A4" s="15" t="s">
        <v>1</v>
      </c>
      <c r="B4" s="21">
        <f>SUM(B5:B9)</f>
        <v>98367400</v>
      </c>
      <c r="C4" s="21">
        <f t="shared" ref="C4:Q4" si="0">SUM(C5:C9)</f>
        <v>0</v>
      </c>
      <c r="D4" s="21">
        <f t="shared" si="0"/>
        <v>98367400</v>
      </c>
      <c r="E4" s="21">
        <f t="shared" si="0"/>
        <v>5825899.5</v>
      </c>
      <c r="F4" s="21">
        <f t="shared" ref="F4" si="1">SUM(F5:F9)</f>
        <v>5732676.8299999991</v>
      </c>
      <c r="G4" s="21">
        <f t="shared" si="0"/>
        <v>6575840.0899999989</v>
      </c>
      <c r="H4" s="21">
        <f t="shared" si="0"/>
        <v>9876033.790000001</v>
      </c>
      <c r="I4" s="21">
        <f t="shared" si="0"/>
        <v>5929090.1400000006</v>
      </c>
      <c r="J4" s="21">
        <f t="shared" si="0"/>
        <v>6034025.0099999998</v>
      </c>
      <c r="K4" s="21">
        <f t="shared" si="0"/>
        <v>9365808.6599999983</v>
      </c>
      <c r="L4" s="21">
        <f t="shared" si="0"/>
        <v>6244171.7000000002</v>
      </c>
      <c r="M4" s="21">
        <f t="shared" si="0"/>
        <v>6057205.4100000001</v>
      </c>
      <c r="N4" s="21">
        <f t="shared" si="0"/>
        <v>0</v>
      </c>
      <c r="O4" s="21">
        <f t="shared" si="0"/>
        <v>0</v>
      </c>
      <c r="P4" s="21">
        <f t="shared" si="0"/>
        <v>0</v>
      </c>
      <c r="Q4" s="21">
        <f t="shared" si="0"/>
        <v>61640751.129999995</v>
      </c>
      <c r="T4" s="7"/>
    </row>
    <row r="5" spans="1:29" ht="30.75" customHeight="1" x14ac:dyDescent="0.3">
      <c r="A5" s="16" t="s">
        <v>2</v>
      </c>
      <c r="B5" s="22">
        <v>64324000</v>
      </c>
      <c r="C5" s="22">
        <f>-1600000+400000</f>
        <v>-1200000</v>
      </c>
      <c r="D5" s="22">
        <f>+Table423[[#This Row],[Columna1]]+Table423[[#This Row],[Presupuesto Modificado]]</f>
        <v>63124000</v>
      </c>
      <c r="E5" s="20">
        <f>+'[1]Hoja de Trabajo'!$G$7</f>
        <v>4173083.74</v>
      </c>
      <c r="F5" s="20">
        <v>4054352.9499999997</v>
      </c>
      <c r="G5" s="20">
        <v>4702692.2899999991</v>
      </c>
      <c r="H5" s="20">
        <v>4483255.9700000007</v>
      </c>
      <c r="I5" s="20">
        <v>4515818.1300000008</v>
      </c>
      <c r="J5" s="20">
        <f>+'[2]HOJA DE TRABAJO Ajustado'!$G$7</f>
        <v>4460902.96</v>
      </c>
      <c r="K5" s="20">
        <v>4619908</v>
      </c>
      <c r="L5" s="20">
        <v>4466962.55</v>
      </c>
      <c r="M5" s="20">
        <f>+'[3]HOJA DE TRABAJO Ajustado'!$I$6</f>
        <v>4677048.62</v>
      </c>
      <c r="N5" s="20"/>
      <c r="O5" s="20"/>
      <c r="P5" s="20"/>
      <c r="Q5" s="21">
        <f>SUM(Table423[[#This Row],[Gasto devengado]:[Column11]])</f>
        <v>40154025.209999993</v>
      </c>
    </row>
    <row r="6" spans="1:29" ht="30.75" customHeight="1" x14ac:dyDescent="0.3">
      <c r="A6" s="16" t="s">
        <v>3</v>
      </c>
      <c r="B6" s="22">
        <v>17366000</v>
      </c>
      <c r="C6" s="22">
        <f>450000+540000</f>
        <v>990000</v>
      </c>
      <c r="D6" s="22">
        <f>+Table423[[#This Row],[Columna1]]+Table423[[#This Row],[Presupuesto Modificado]]</f>
        <v>18356000</v>
      </c>
      <c r="E6" s="20">
        <f>+'[1]Hoja de Trabajo'!$G$18</f>
        <v>673701.62</v>
      </c>
      <c r="F6" s="20">
        <v>633250</v>
      </c>
      <c r="G6" s="20">
        <v>863641.63</v>
      </c>
      <c r="H6" s="20">
        <v>4666430.66</v>
      </c>
      <c r="I6" s="20">
        <v>688379.03</v>
      </c>
      <c r="J6" s="20">
        <f>+'[2]HOJA DE TRABAJO Ajustado'!$G$18</f>
        <v>692250</v>
      </c>
      <c r="K6" s="20">
        <v>701250</v>
      </c>
      <c r="L6" s="20">
        <v>669250</v>
      </c>
      <c r="M6" s="20">
        <f>+'[3]HOJA DE TRABAJO Ajustado'!$I$17</f>
        <v>650201.61</v>
      </c>
      <c r="N6" s="20"/>
      <c r="O6" s="20"/>
      <c r="P6" s="20"/>
      <c r="Q6" s="21">
        <f>SUM(Table423[[#This Row],[Gasto devengado]:[Column11]])</f>
        <v>10238354.550000001</v>
      </c>
    </row>
    <row r="7" spans="1:29" ht="30.75" customHeight="1" x14ac:dyDescent="0.3">
      <c r="A7" s="16" t="s">
        <v>34</v>
      </c>
      <c r="B7" s="22">
        <v>1500000</v>
      </c>
      <c r="C7" s="22"/>
      <c r="D7" s="22">
        <f>+Table423[[#This Row],[Columna1]]+Table423[[#This Row],[Presupuesto Modificado]]</f>
        <v>1500000</v>
      </c>
      <c r="E7" s="20">
        <f>+'[1]Hoja de Trabajo'!$G$24</f>
        <v>0</v>
      </c>
      <c r="F7" s="20">
        <v>0</v>
      </c>
      <c r="G7" s="20">
        <v>286317.5</v>
      </c>
      <c r="H7" s="20"/>
      <c r="I7" s="20">
        <v>0</v>
      </c>
      <c r="J7" s="20">
        <f>+'[2]HOJA DE TRABAJO Ajustado'!$G$25</f>
        <v>160977.5</v>
      </c>
      <c r="K7" s="20">
        <v>147300</v>
      </c>
      <c r="L7" s="20">
        <v>375000</v>
      </c>
      <c r="M7" s="20">
        <f>+'[3]HOJA DE TRABAJO Ajustado'!$I$24</f>
        <v>0</v>
      </c>
      <c r="N7" s="20"/>
      <c r="O7" s="20"/>
      <c r="P7" s="20"/>
      <c r="Q7" s="21">
        <f>SUM(Table423[[#This Row],[Gasto devengado]:[Column11]])</f>
        <v>969595</v>
      </c>
    </row>
    <row r="8" spans="1:29" ht="30.75" customHeight="1" x14ac:dyDescent="0.3">
      <c r="A8" s="16" t="s">
        <v>4</v>
      </c>
      <c r="B8" s="22">
        <v>7000000</v>
      </c>
      <c r="C8" s="22">
        <v>-1000000</v>
      </c>
      <c r="D8" s="22">
        <f>+Table423[[#This Row],[Columna1]]+Table423[[#This Row],[Presupuesto Modificado]]</f>
        <v>6000000</v>
      </c>
      <c r="E8" s="20">
        <f>+'[1]Hoja de Trabajo'!$G$27</f>
        <v>0</v>
      </c>
      <c r="F8" s="20">
        <v>45000</v>
      </c>
      <c r="G8" s="20"/>
      <c r="H8" s="20"/>
      <c r="I8" s="20"/>
      <c r="J8" s="20">
        <f>+'[2]HOJA DE TRABAJO Ajustado'!$G$27</f>
        <v>0</v>
      </c>
      <c r="K8" s="20">
        <v>3164480.88</v>
      </c>
      <c r="L8" s="20"/>
      <c r="M8" s="20"/>
      <c r="N8" s="20"/>
      <c r="O8" s="20"/>
      <c r="P8" s="20"/>
      <c r="Q8" s="21">
        <f>SUM(Table423[[#This Row],[Gasto devengado]:[Column11]])</f>
        <v>3209480.88</v>
      </c>
    </row>
    <row r="9" spans="1:29" ht="30.75" customHeight="1" x14ac:dyDescent="0.3">
      <c r="A9" s="16" t="s">
        <v>5</v>
      </c>
      <c r="B9" s="22">
        <v>8177400</v>
      </c>
      <c r="C9" s="22">
        <v>1210000</v>
      </c>
      <c r="D9" s="22">
        <f>+Table423[[#This Row],[Columna1]]+Table423[[#This Row],[Presupuesto Modificado]]</f>
        <v>9387400</v>
      </c>
      <c r="E9" s="20">
        <f>+'[1]Hoja de Trabajo'!$G$30</f>
        <v>979114.14</v>
      </c>
      <c r="F9" s="20">
        <v>1000073.88</v>
      </c>
      <c r="G9" s="20">
        <v>723188.67</v>
      </c>
      <c r="H9" s="20">
        <v>726347.16</v>
      </c>
      <c r="I9" s="20">
        <v>724892.98</v>
      </c>
      <c r="J9" s="20">
        <f>+'[2]HOJA DE TRABAJO Ajustado'!$G$30</f>
        <v>719894.54999999993</v>
      </c>
      <c r="K9" s="20">
        <v>732869.77999999991</v>
      </c>
      <c r="L9" s="20">
        <v>732959.15</v>
      </c>
      <c r="M9" s="20">
        <f>+'[3]HOJA DE TRABAJO Ajustado'!$I$29</f>
        <v>729955.18</v>
      </c>
      <c r="N9" s="20"/>
      <c r="O9" s="20"/>
      <c r="P9" s="20"/>
      <c r="Q9" s="21">
        <f>SUM(Table423[[#This Row],[Gasto devengado]:[Column11]])</f>
        <v>7069295.4900000002</v>
      </c>
    </row>
    <row r="10" spans="1:29" ht="30.75" customHeight="1" x14ac:dyDescent="0.3">
      <c r="A10" s="15" t="s">
        <v>6</v>
      </c>
      <c r="B10" s="21">
        <f t="shared" ref="B10" si="2">SUM(B11:B19)</f>
        <v>35008356</v>
      </c>
      <c r="C10" s="21">
        <f t="shared" ref="C10:Q10" si="3">SUM(C11:C19)</f>
        <v>1150000</v>
      </c>
      <c r="D10" s="21">
        <f t="shared" si="3"/>
        <v>36158356</v>
      </c>
      <c r="E10" s="21">
        <f t="shared" si="3"/>
        <v>4476886.6000000006</v>
      </c>
      <c r="F10" s="21">
        <f>SUM(F11:F19)</f>
        <v>7524783.9299999997</v>
      </c>
      <c r="G10" s="21">
        <f t="shared" si="3"/>
        <v>2683932.83</v>
      </c>
      <c r="H10" s="21">
        <f t="shared" si="3"/>
        <v>1844941.2100000002</v>
      </c>
      <c r="I10" s="21">
        <f t="shared" si="3"/>
        <v>3391956.26</v>
      </c>
      <c r="J10" s="21">
        <f t="shared" si="3"/>
        <v>3146765.42</v>
      </c>
      <c r="K10" s="21">
        <f t="shared" si="3"/>
        <v>2393698.14</v>
      </c>
      <c r="L10" s="21">
        <f t="shared" si="3"/>
        <v>3313886.3</v>
      </c>
      <c r="M10" s="21">
        <f t="shared" si="3"/>
        <v>2055297.87</v>
      </c>
      <c r="N10" s="21">
        <f t="shared" si="3"/>
        <v>0</v>
      </c>
      <c r="O10" s="21">
        <f t="shared" si="3"/>
        <v>0</v>
      </c>
      <c r="P10" s="21">
        <f t="shared" si="3"/>
        <v>0</v>
      </c>
      <c r="Q10" s="21">
        <f t="shared" si="3"/>
        <v>30832148.559999999</v>
      </c>
    </row>
    <row r="11" spans="1:29" ht="30.75" customHeight="1" x14ac:dyDescent="0.3">
      <c r="A11" s="16" t="s">
        <v>7</v>
      </c>
      <c r="B11" s="22">
        <v>1901864</v>
      </c>
      <c r="C11" s="22"/>
      <c r="D11" s="22">
        <f>+Table423[[#This Row],[Columna1]]+Table423[[#This Row],[Presupuesto Modificado]]</f>
        <v>1901864</v>
      </c>
      <c r="E11" s="20">
        <f>+'[1]Hoja de Trabajo'!$G$33</f>
        <v>190348.16</v>
      </c>
      <c r="F11" s="20">
        <v>154396.15999999997</v>
      </c>
      <c r="G11" s="20">
        <v>217111.32</v>
      </c>
      <c r="H11" s="20">
        <v>157926.06</v>
      </c>
      <c r="I11" s="20">
        <v>235630.99</v>
      </c>
      <c r="J11" s="20">
        <f>+'[2]HOJA DE TRABAJO Ajustado'!$G$33</f>
        <v>191123.47</v>
      </c>
      <c r="K11" s="20">
        <v>159019.96000000002</v>
      </c>
      <c r="L11" s="20">
        <v>236789.72999999998</v>
      </c>
      <c r="M11" s="20">
        <f>+'[3]HOJA DE TRABAJO Ajustado'!$I$32</f>
        <v>171219.74</v>
      </c>
      <c r="N11" s="20"/>
      <c r="O11" s="20"/>
      <c r="P11" s="20"/>
      <c r="Q11" s="21">
        <f>SUM(Table423[[#This Row],[Gasto devengado]:[Column11]])</f>
        <v>1713565.5899999999</v>
      </c>
    </row>
    <row r="12" spans="1:29" ht="30.75" customHeight="1" x14ac:dyDescent="0.3">
      <c r="A12" s="16" t="s">
        <v>8</v>
      </c>
      <c r="B12" s="22">
        <v>320000</v>
      </c>
      <c r="C12" s="22">
        <v>-80000</v>
      </c>
      <c r="D12" s="22">
        <f>+Table423[[#This Row],[Columna1]]+Table423[[#This Row],[Presupuesto Modificado]]</f>
        <v>240000</v>
      </c>
      <c r="E12" s="20">
        <f>+'[1]Hoja de Trabajo'!$G$40</f>
        <v>100</v>
      </c>
      <c r="F12" s="20">
        <v>3994.75</v>
      </c>
      <c r="G12" s="20">
        <v>4560.37</v>
      </c>
      <c r="H12" s="20"/>
      <c r="I12" s="20">
        <v>4222.29</v>
      </c>
      <c r="J12" s="20">
        <f>+'[2]HOJA DE TRABAJO Ajustado'!$G$40</f>
        <v>2865.75</v>
      </c>
      <c r="K12" s="20">
        <v>408.98</v>
      </c>
      <c r="L12" s="20"/>
      <c r="M12" s="20">
        <f>+'[3]HOJA DE TRABAJO Ajustado'!$I$39</f>
        <v>520.03</v>
      </c>
      <c r="N12" s="20"/>
      <c r="O12" s="20"/>
      <c r="P12" s="20"/>
      <c r="Q12" s="21">
        <f>SUM(Table423[[#This Row],[Gasto devengado]:[Column11]])</f>
        <v>16672.169999999998</v>
      </c>
    </row>
    <row r="13" spans="1:29" ht="30.75" customHeight="1" x14ac:dyDescent="0.3">
      <c r="A13" s="16" t="s">
        <v>9</v>
      </c>
      <c r="B13" s="22">
        <v>1750000</v>
      </c>
      <c r="C13" s="22"/>
      <c r="D13" s="22">
        <f>+Table423[[#This Row],[Columna1]]+Table423[[#This Row],[Presupuesto Modificado]]</f>
        <v>1750000</v>
      </c>
      <c r="E13" s="20">
        <f>+'[1]Hoja de Trabajo'!$G$42</f>
        <v>0</v>
      </c>
      <c r="F13" s="20">
        <v>532847.5</v>
      </c>
      <c r="G13" s="20"/>
      <c r="H13" s="20"/>
      <c r="I13" s="20">
        <v>138600</v>
      </c>
      <c r="J13" s="20">
        <f>+'[2]HOJA DE TRABAJO Ajustado'!$G$42</f>
        <v>0</v>
      </c>
      <c r="K13" s="20"/>
      <c r="L13" s="20">
        <v>135347.5</v>
      </c>
      <c r="M13" s="20">
        <v>0</v>
      </c>
      <c r="N13" s="20"/>
      <c r="O13" s="20"/>
      <c r="P13" s="20"/>
      <c r="Q13" s="21">
        <f>SUM(Table423[[#This Row],[Gasto devengado]:[Column11]])</f>
        <v>806795</v>
      </c>
    </row>
    <row r="14" spans="1:29" ht="30.75" customHeight="1" x14ac:dyDescent="0.3">
      <c r="A14" s="16" t="s">
        <v>10</v>
      </c>
      <c r="B14" s="22">
        <v>1145000</v>
      </c>
      <c r="C14" s="22">
        <v>-520000</v>
      </c>
      <c r="D14" s="22">
        <f>+Table423[[#This Row],[Columna1]]+Table423[[#This Row],[Presupuesto Modificado]]</f>
        <v>625000</v>
      </c>
      <c r="E14" s="20">
        <f>+'[1]Hoja de Trabajo'!$G$44</f>
        <v>648</v>
      </c>
      <c r="F14" s="20">
        <v>13650.82</v>
      </c>
      <c r="G14" s="20">
        <v>14290.58</v>
      </c>
      <c r="H14" s="20">
        <v>1579.34</v>
      </c>
      <c r="I14" s="20">
        <v>2010.8</v>
      </c>
      <c r="J14" s="20">
        <f>+'[2]HOJA DE TRABAJO Ajustado'!$G$44</f>
        <v>14065.66</v>
      </c>
      <c r="K14" s="20">
        <v>1948.42</v>
      </c>
      <c r="L14" s="20">
        <v>11258.18</v>
      </c>
      <c r="M14" s="20">
        <f>+'[3]HOJA DE TRABAJO Ajustado'!$I$43</f>
        <v>2174.96</v>
      </c>
      <c r="N14" s="20"/>
      <c r="O14" s="20"/>
      <c r="P14" s="20"/>
      <c r="Q14" s="21">
        <f>SUM(Table423[[#This Row],[Gasto devengado]:[Column11]])</f>
        <v>61626.759999999995</v>
      </c>
    </row>
    <row r="15" spans="1:29" ht="30.75" customHeight="1" x14ac:dyDescent="0.3">
      <c r="A15" s="16" t="s">
        <v>11</v>
      </c>
      <c r="B15" s="22">
        <v>220000</v>
      </c>
      <c r="C15" s="22"/>
      <c r="D15" s="22">
        <f>+Table423[[#This Row],[Columna1]]+Table423[[#This Row],[Presupuesto Modificado]]</f>
        <v>220000</v>
      </c>
      <c r="E15" s="20">
        <f>+'[1]Hoja de Trabajo'!$G$48</f>
        <v>0</v>
      </c>
      <c r="F15" s="20">
        <v>0</v>
      </c>
      <c r="G15" s="20">
        <v>0</v>
      </c>
      <c r="H15" s="20">
        <v>3080</v>
      </c>
      <c r="I15" s="20"/>
      <c r="J15" s="20">
        <f>+'[2]HOJA DE TRABAJO Ajustado'!$G$48</f>
        <v>0</v>
      </c>
      <c r="K15" s="20">
        <v>0</v>
      </c>
      <c r="L15" s="20"/>
      <c r="M15" s="20"/>
      <c r="N15" s="20"/>
      <c r="O15" s="20"/>
      <c r="P15" s="20"/>
      <c r="Q15" s="21">
        <f>SUM(Table423[[#This Row],[Gasto devengado]:[Column11]])</f>
        <v>3080</v>
      </c>
    </row>
    <row r="16" spans="1:29" ht="30.75" customHeight="1" x14ac:dyDescent="0.3">
      <c r="A16" s="16" t="s">
        <v>12</v>
      </c>
      <c r="B16" s="22">
        <v>1430000</v>
      </c>
      <c r="C16" s="22">
        <v>-100000</v>
      </c>
      <c r="D16" s="22">
        <f>+Table423[[#This Row],[Columna1]]+Table423[[#This Row],[Presupuesto Modificado]]</f>
        <v>1330000</v>
      </c>
      <c r="E16" s="20">
        <f>+'[1]Hoja de Trabajo'!$G$54</f>
        <v>71473.01999999999</v>
      </c>
      <c r="F16" s="20">
        <v>68692.070000000007</v>
      </c>
      <c r="G16" s="20">
        <v>138187.91</v>
      </c>
      <c r="H16" s="20">
        <v>130911.42</v>
      </c>
      <c r="I16" s="20">
        <v>224786.49000000002</v>
      </c>
      <c r="J16" s="20">
        <f>+'[2]HOJA DE TRABAJO Ajustado'!$G$54</f>
        <v>227070.59000000003</v>
      </c>
      <c r="K16" s="20">
        <v>81627.600000000006</v>
      </c>
      <c r="L16" s="20">
        <v>87272.62</v>
      </c>
      <c r="M16" s="20">
        <f>+'[3]HOJA DE TRABAJO Ajustado'!$I$53</f>
        <v>86288.07</v>
      </c>
      <c r="N16" s="20"/>
      <c r="O16" s="23"/>
      <c r="P16" s="20"/>
      <c r="Q16" s="21">
        <f>SUM(Table423[[#This Row],[Gasto devengado]:[Column11]])</f>
        <v>1116309.79</v>
      </c>
    </row>
    <row r="17" spans="1:17" ht="30.75" customHeight="1" x14ac:dyDescent="0.3">
      <c r="A17" s="16" t="s">
        <v>13</v>
      </c>
      <c r="B17" s="22">
        <v>1880000</v>
      </c>
      <c r="C17" s="22">
        <v>-200000</v>
      </c>
      <c r="D17" s="22">
        <f>+Table423[[#This Row],[Columna1]]+Table423[[#This Row],[Presupuesto Modificado]]</f>
        <v>1680000</v>
      </c>
      <c r="E17" s="20">
        <f>+'[1]Hoja de Trabajo'!$G$57</f>
        <v>67189.31</v>
      </c>
      <c r="F17" s="20">
        <v>105283.52</v>
      </c>
      <c r="G17" s="20">
        <v>364347.41000000003</v>
      </c>
      <c r="H17" s="20">
        <v>73756.2</v>
      </c>
      <c r="I17" s="20">
        <v>43876.479999999996</v>
      </c>
      <c r="J17" s="20">
        <f>+'[2]HOJA DE TRABAJO Ajustado'!$G$57</f>
        <v>115534.9</v>
      </c>
      <c r="K17" s="20">
        <v>103538.7</v>
      </c>
      <c r="L17" s="20">
        <v>50584.32</v>
      </c>
      <c r="M17" s="20">
        <f>+'[3]HOJA DE TRABAJO Ajustado'!$I$56</f>
        <v>66073.05</v>
      </c>
      <c r="N17" s="20"/>
      <c r="O17" s="20"/>
      <c r="P17" s="20"/>
      <c r="Q17" s="21">
        <f>SUM(Table423[[#This Row],[Gasto devengado]:[Column11]])</f>
        <v>990183.8899999999</v>
      </c>
    </row>
    <row r="18" spans="1:17" ht="30.75" customHeight="1" x14ac:dyDescent="0.3">
      <c r="A18" s="16" t="s">
        <v>14</v>
      </c>
      <c r="B18" s="22">
        <v>26361492</v>
      </c>
      <c r="C18" s="22">
        <f>-4750000+6800000</f>
        <v>2050000</v>
      </c>
      <c r="D18" s="22">
        <f>+Table423[[#This Row],[Columna1]]+Table423[[#This Row],[Presupuesto Modificado]]</f>
        <v>28411492</v>
      </c>
      <c r="E18" s="20">
        <f>+'[1]Hoja de Trabajo'!$G$67</f>
        <v>4147128.1100000008</v>
      </c>
      <c r="F18" s="20">
        <v>6645919.1100000003</v>
      </c>
      <c r="G18" s="20">
        <v>1945435.24</v>
      </c>
      <c r="H18" s="20">
        <v>1477688.1900000002</v>
      </c>
      <c r="I18" s="20">
        <v>2742829.21</v>
      </c>
      <c r="J18" s="20">
        <f>+'[2]HOJA DE TRABAJO Ajustado'!$G$68</f>
        <v>2596105.0499999998</v>
      </c>
      <c r="K18" s="20">
        <v>2047154.48</v>
      </c>
      <c r="L18" s="20">
        <v>2792633.9499999997</v>
      </c>
      <c r="M18" s="20">
        <f>+'[3]HOJA DE TRABAJO Ajustado'!$I$67</f>
        <v>1729022.02</v>
      </c>
      <c r="N18" s="20"/>
      <c r="O18" s="20"/>
      <c r="P18" s="20"/>
      <c r="Q18" s="21">
        <f>SUM(Table423[[#This Row],[Gasto devengado]:[Column11]])</f>
        <v>26123915.359999999</v>
      </c>
    </row>
    <row r="19" spans="1:17" ht="30.75" customHeight="1" x14ac:dyDescent="0.3">
      <c r="A19" s="16" t="s">
        <v>35</v>
      </c>
      <c r="B19" s="22">
        <v>0</v>
      </c>
      <c r="C19" s="22"/>
      <c r="D19" s="22">
        <f>+Table423[[#This Row],[Columna1]]+Table423[[#This Row],[Presupuesto Modificado]]</f>
        <v>0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1">
        <f>SUM(Table423[[#This Row],[Gasto devengado]:[Column11]])</f>
        <v>0</v>
      </c>
    </row>
    <row r="20" spans="1:17" ht="30.75" customHeight="1" x14ac:dyDescent="0.3">
      <c r="A20" s="15" t="s">
        <v>15</v>
      </c>
      <c r="B20" s="21">
        <f t="shared" ref="B20" si="4">SUM(B21:B29)</f>
        <v>11047000</v>
      </c>
      <c r="C20" s="21">
        <f t="shared" ref="C20:Q20" si="5">SUM(C21:C29)</f>
        <v>-800000</v>
      </c>
      <c r="D20" s="21">
        <f t="shared" si="5"/>
        <v>10247000</v>
      </c>
      <c r="E20" s="21">
        <f t="shared" si="5"/>
        <v>380339.62</v>
      </c>
      <c r="F20" s="21">
        <f>SUM(F21:F29)</f>
        <v>887268.86999999988</v>
      </c>
      <c r="G20" s="21">
        <f t="shared" si="5"/>
        <v>613264.72</v>
      </c>
      <c r="H20" s="21">
        <f t="shared" si="5"/>
        <v>871984.11</v>
      </c>
      <c r="I20" s="21">
        <f t="shared" si="5"/>
        <v>690438.57000000007</v>
      </c>
      <c r="J20" s="21">
        <f t="shared" si="5"/>
        <v>694660.30999999982</v>
      </c>
      <c r="K20" s="21">
        <f t="shared" si="5"/>
        <v>432349.29999999993</v>
      </c>
      <c r="L20" s="21">
        <f t="shared" si="5"/>
        <v>751092.84999999986</v>
      </c>
      <c r="M20" s="21">
        <f t="shared" si="5"/>
        <v>386016.25999999995</v>
      </c>
      <c r="N20" s="21">
        <f t="shared" si="5"/>
        <v>0</v>
      </c>
      <c r="O20" s="21">
        <f t="shared" si="5"/>
        <v>0</v>
      </c>
      <c r="P20" s="21">
        <f t="shared" si="5"/>
        <v>0</v>
      </c>
      <c r="Q20" s="21">
        <f t="shared" si="5"/>
        <v>5707414.6099999994</v>
      </c>
    </row>
    <row r="21" spans="1:17" ht="30.75" customHeight="1" x14ac:dyDescent="0.3">
      <c r="A21" s="16" t="s">
        <v>16</v>
      </c>
      <c r="B21" s="22">
        <v>690000</v>
      </c>
      <c r="C21" s="22">
        <f>20000+60000</f>
        <v>80000</v>
      </c>
      <c r="D21" s="22">
        <f>+Table423[[#This Row],[Columna1]]+Table423[[#This Row],[Presupuesto Modificado]]</f>
        <v>770000</v>
      </c>
      <c r="E21" s="20">
        <f>+'[1]Hoja de Trabajo'!$G$82</f>
        <v>15564.94</v>
      </c>
      <c r="F21" s="20">
        <v>110150.23999999999</v>
      </c>
      <c r="G21" s="20">
        <v>66594.539999999994</v>
      </c>
      <c r="H21" s="20">
        <v>47817.18</v>
      </c>
      <c r="I21" s="20">
        <v>52103.119999999995</v>
      </c>
      <c r="J21" s="20">
        <f>+'[2]HOJA DE TRABAJO Ajustado'!$G$83</f>
        <v>61133.520000000004</v>
      </c>
      <c r="K21" s="20">
        <v>51258.270000000004</v>
      </c>
      <c r="L21" s="20">
        <v>45793.29</v>
      </c>
      <c r="M21" s="20">
        <f>+'[3]HOJA DE TRABAJO Ajustado'!$I$82</f>
        <v>37150.019999999997</v>
      </c>
      <c r="N21" s="20"/>
      <c r="O21" s="20"/>
      <c r="P21" s="20"/>
      <c r="Q21" s="21">
        <f>SUM(Table423[[#This Row],[Gasto devengado]:[Column11]])</f>
        <v>487565.12</v>
      </c>
    </row>
    <row r="22" spans="1:17" ht="30.75" customHeight="1" x14ac:dyDescent="0.3">
      <c r="A22" s="16" t="s">
        <v>17</v>
      </c>
      <c r="B22" s="22">
        <v>1690000</v>
      </c>
      <c r="C22" s="22">
        <f>-920000-450000</f>
        <v>-1370000</v>
      </c>
      <c r="D22" s="22">
        <f>+Table423[[#This Row],[Columna1]]+Table423[[#This Row],[Presupuesto Modificado]]</f>
        <v>320000</v>
      </c>
      <c r="E22" s="20">
        <f>+'[1]Hoja de Trabajo'!$G$86</f>
        <v>635.59</v>
      </c>
      <c r="F22" s="20">
        <v>0</v>
      </c>
      <c r="G22" s="20"/>
      <c r="H22" s="20"/>
      <c r="I22" s="20">
        <v>49863.22</v>
      </c>
      <c r="J22" s="20">
        <f>+'[2]HOJA DE TRABAJO Ajustado'!$G$87</f>
        <v>0</v>
      </c>
      <c r="K22" s="20"/>
      <c r="L22" s="20">
        <v>4043.06</v>
      </c>
      <c r="M22" s="20"/>
      <c r="N22" s="20"/>
      <c r="O22" s="20"/>
      <c r="P22" s="20"/>
      <c r="Q22" s="21">
        <f>SUM(Table423[[#This Row],[Gasto devengado]:[Column11]])</f>
        <v>54541.869999999995</v>
      </c>
    </row>
    <row r="23" spans="1:17" ht="30.75" customHeight="1" x14ac:dyDescent="0.3">
      <c r="A23" s="16" t="s">
        <v>18</v>
      </c>
      <c r="B23" s="22">
        <v>317000</v>
      </c>
      <c r="C23" s="22">
        <v>-100000</v>
      </c>
      <c r="D23" s="22">
        <f>+Table423[[#This Row],[Columna1]]+Table423[[#This Row],[Presupuesto Modificado]]</f>
        <v>217000</v>
      </c>
      <c r="E23" s="20">
        <f>+'[1]Hoja de Trabajo'!$G$90</f>
        <v>1777.12</v>
      </c>
      <c r="F23" s="20">
        <v>39420.400000000001</v>
      </c>
      <c r="G23" s="20">
        <v>528.80999999999995</v>
      </c>
      <c r="H23" s="20">
        <v>1559.25</v>
      </c>
      <c r="I23" s="20">
        <v>39181.089999999997</v>
      </c>
      <c r="J23" s="20">
        <f>+'[2]HOJA DE TRABAJO Ajustado'!$G$91</f>
        <v>420.12</v>
      </c>
      <c r="K23" s="20"/>
      <c r="L23" s="20">
        <v>107820.33</v>
      </c>
      <c r="M23" s="20">
        <f>+'[3]HOJA DE TRABAJO Ajustado'!$I$90</f>
        <v>1080.51</v>
      </c>
      <c r="N23" s="20"/>
      <c r="O23" s="20"/>
      <c r="P23" s="20"/>
      <c r="Q23" s="21">
        <f>SUM(Table423[[#This Row],[Gasto devengado]:[Column11]])</f>
        <v>191787.63</v>
      </c>
    </row>
    <row r="24" spans="1:17" ht="30.75" customHeight="1" x14ac:dyDescent="0.3">
      <c r="A24" s="16" t="s">
        <v>19</v>
      </c>
      <c r="B24" s="22">
        <v>20000</v>
      </c>
      <c r="C24" s="22"/>
      <c r="D24" s="22">
        <f>+Table423[[#This Row],[Columna1]]+Table423[[#This Row],[Presupuesto Modificado]]</f>
        <v>20000</v>
      </c>
      <c r="E24" s="20">
        <f>+'[1]Hoja de Trabajo'!$G$95</f>
        <v>0</v>
      </c>
      <c r="F24" s="20">
        <v>2684.06</v>
      </c>
      <c r="G24" s="20"/>
      <c r="H24" s="20"/>
      <c r="I24" s="20"/>
      <c r="J24" s="20">
        <f>+'[2]HOJA DE TRABAJO Ajustado'!$G$96</f>
        <v>2998.06</v>
      </c>
      <c r="K24" s="20"/>
      <c r="L24" s="20">
        <v>0</v>
      </c>
      <c r="M24" s="20">
        <f>+'[3]HOJA DE TRABAJO Ajustado'!$I$95</f>
        <v>2268.64</v>
      </c>
      <c r="N24" s="20"/>
      <c r="O24" s="20"/>
      <c r="P24" s="20"/>
      <c r="Q24" s="21">
        <f>SUM(Table423[[#This Row],[Gasto devengado]:[Column11]])</f>
        <v>7950.76</v>
      </c>
    </row>
    <row r="25" spans="1:17" ht="30.75" customHeight="1" x14ac:dyDescent="0.3">
      <c r="A25" s="16" t="s">
        <v>20</v>
      </c>
      <c r="B25" s="22">
        <v>285000</v>
      </c>
      <c r="C25" s="22">
        <v>60000</v>
      </c>
      <c r="D25" s="22">
        <f>+Table423[[#This Row],[Columna1]]+Table423[[#This Row],[Presupuesto Modificado]]</f>
        <v>345000</v>
      </c>
      <c r="E25" s="20">
        <f>+'[1]Hoja de Trabajo'!$G$96</f>
        <v>57227.11</v>
      </c>
      <c r="F25" s="20">
        <v>10325.68</v>
      </c>
      <c r="G25" s="20">
        <v>2919.6599999999994</v>
      </c>
      <c r="H25" s="20">
        <v>56111.78</v>
      </c>
      <c r="I25" s="20">
        <v>15519.14</v>
      </c>
      <c r="J25" s="20">
        <f>+'[2]HOJA DE TRABAJO Ajustado'!$G$97</f>
        <v>3083.95</v>
      </c>
      <c r="K25" s="20">
        <v>7889.49</v>
      </c>
      <c r="L25" s="20">
        <v>78495.59</v>
      </c>
      <c r="M25" s="20">
        <f>+'[3]HOJA DE TRABAJO Ajustado'!$I$96</f>
        <v>2634.85</v>
      </c>
      <c r="N25" s="20"/>
      <c r="O25" s="20"/>
      <c r="P25" s="20"/>
      <c r="Q25" s="21">
        <f>SUM(Table423[[#This Row],[Gasto devengado]:[Column11]])</f>
        <v>234207.25</v>
      </c>
    </row>
    <row r="26" spans="1:17" ht="30.75" customHeight="1" x14ac:dyDescent="0.3">
      <c r="A26" s="16" t="s">
        <v>21</v>
      </c>
      <c r="B26" s="22">
        <v>280000</v>
      </c>
      <c r="C26" s="22">
        <f>20000+160000</f>
        <v>180000</v>
      </c>
      <c r="D26" s="22">
        <f>+Table423[[#This Row],[Columna1]]+Table423[[#This Row],[Presupuesto Modificado]]</f>
        <v>460000</v>
      </c>
      <c r="E26" s="20">
        <f>+'[1]Hoja de Trabajo'!$G$101</f>
        <v>41.5</v>
      </c>
      <c r="F26" s="20">
        <v>21848.940000000002</v>
      </c>
      <c r="G26" s="20">
        <v>1286.48</v>
      </c>
      <c r="H26" s="20">
        <v>68878.399999999994</v>
      </c>
      <c r="I26" s="20">
        <v>15290.480000000001</v>
      </c>
      <c r="J26" s="20">
        <f>+'[2]HOJA DE TRABAJO Ajustado'!$G$102</f>
        <v>5070.62</v>
      </c>
      <c r="K26" s="20">
        <v>6486.7800000000007</v>
      </c>
      <c r="L26" s="20"/>
      <c r="M26" s="20">
        <f>+'[3]HOJA DE TRABAJO Ajustado'!$I$101</f>
        <v>14039.630000000001</v>
      </c>
      <c r="N26" s="20"/>
      <c r="O26" s="20"/>
      <c r="P26" s="20"/>
      <c r="Q26" s="21">
        <f>SUM(Table423[[#This Row],[Gasto devengado]:[Column11]])</f>
        <v>132942.82999999999</v>
      </c>
    </row>
    <row r="27" spans="1:17" ht="30.75" customHeight="1" x14ac:dyDescent="0.3">
      <c r="A27" s="16" t="s">
        <v>22</v>
      </c>
      <c r="B27" s="22">
        <v>5150000</v>
      </c>
      <c r="C27" s="22">
        <f>700000+315000</f>
        <v>1015000</v>
      </c>
      <c r="D27" s="22">
        <f>+Table423[[#This Row],[Columna1]]+Table423[[#This Row],[Presupuesto Modificado]]</f>
        <v>6165000</v>
      </c>
      <c r="E27" s="20">
        <f>+'[1]Hoja de Trabajo'!$G$110</f>
        <v>170113.12999999998</v>
      </c>
      <c r="F27" s="20">
        <v>307668.11</v>
      </c>
      <c r="G27" s="20">
        <v>375706.32</v>
      </c>
      <c r="H27" s="20">
        <v>528161.73</v>
      </c>
      <c r="I27" s="20">
        <v>421053.21</v>
      </c>
      <c r="J27" s="20">
        <f>+'[2]HOJA DE TRABAJO Ajustado'!$G$111</f>
        <v>474709.39999999997</v>
      </c>
      <c r="K27" s="20">
        <v>340839.01999999996</v>
      </c>
      <c r="L27" s="20">
        <v>407943.36999999994</v>
      </c>
      <c r="M27" s="20">
        <f>+'[3]HOJA DE TRABAJO Ajustado'!$I$110</f>
        <v>318712.94999999995</v>
      </c>
      <c r="N27" s="20"/>
      <c r="O27" s="20"/>
      <c r="P27" s="20"/>
      <c r="Q27" s="21">
        <f>SUM(Table423[[#This Row],[Gasto devengado]:[Column11]])</f>
        <v>3344907.24</v>
      </c>
    </row>
    <row r="28" spans="1:17" ht="30.75" customHeight="1" x14ac:dyDescent="0.3">
      <c r="A28" s="16" t="s">
        <v>36</v>
      </c>
      <c r="B28" s="22">
        <v>0</v>
      </c>
      <c r="C28" s="22">
        <v>-515000</v>
      </c>
      <c r="D28" s="22">
        <f>+Table423[[#This Row],[Columna1]]+Table423[[#This Row],[Presupuesto Modificado]]</f>
        <v>-515000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1">
        <f>SUM(Table423[[#This Row],[Gasto devengado]:[Column11]])</f>
        <v>0</v>
      </c>
    </row>
    <row r="29" spans="1:17" ht="30.75" customHeight="1" x14ac:dyDescent="0.3">
      <c r="A29" s="16" t="s">
        <v>23</v>
      </c>
      <c r="B29" s="22">
        <v>2615000</v>
      </c>
      <c r="C29" s="22">
        <v>-150000</v>
      </c>
      <c r="D29" s="22">
        <f>+Table423[[#This Row],[Columna1]]+Table423[[#This Row],[Presupuesto Modificado]]</f>
        <v>2465000</v>
      </c>
      <c r="E29" s="20">
        <f>+'[1]Hoja de Trabajo'!$G$119</f>
        <v>134980.22999999998</v>
      </c>
      <c r="F29" s="20">
        <v>395171.44</v>
      </c>
      <c r="G29" s="20">
        <v>166228.91</v>
      </c>
      <c r="H29" s="20">
        <v>169455.77</v>
      </c>
      <c r="I29" s="20">
        <v>97428.31</v>
      </c>
      <c r="J29" s="20">
        <f>+'[2]HOJA DE TRABAJO Ajustado'!$G$120</f>
        <v>147244.63999999996</v>
      </c>
      <c r="K29" s="20">
        <v>25875.74</v>
      </c>
      <c r="L29" s="20">
        <f>+'[4]HOJA DE TRABAJO Ajustado'!$I$119</f>
        <v>106997.20999999999</v>
      </c>
      <c r="M29" s="20">
        <f>+'[3]HOJA DE TRABAJO Ajustado'!$I$119</f>
        <v>10129.66</v>
      </c>
      <c r="N29" s="20"/>
      <c r="O29" s="20"/>
      <c r="P29" s="20"/>
      <c r="Q29" s="21">
        <f>SUM(Table423[[#This Row],[Gasto devengado]:[Column11]])</f>
        <v>1253511.9099999997</v>
      </c>
    </row>
    <row r="30" spans="1:17" ht="30.75" customHeight="1" x14ac:dyDescent="0.3">
      <c r="A30" s="15" t="s">
        <v>24</v>
      </c>
      <c r="B30" s="21">
        <f t="shared" ref="B30:Q30" si="6">SUM(B31:B37)</f>
        <v>585000</v>
      </c>
      <c r="C30" s="21">
        <f t="shared" si="6"/>
        <v>-350000</v>
      </c>
      <c r="D30" s="21">
        <f t="shared" si="6"/>
        <v>235000</v>
      </c>
      <c r="E30" s="21">
        <f t="shared" si="6"/>
        <v>0</v>
      </c>
      <c r="F30" s="21">
        <f t="shared" si="6"/>
        <v>0</v>
      </c>
      <c r="G30" s="21">
        <f t="shared" si="6"/>
        <v>0</v>
      </c>
      <c r="H30" s="21">
        <f t="shared" si="6"/>
        <v>0</v>
      </c>
      <c r="I30" s="21">
        <f t="shared" si="6"/>
        <v>0</v>
      </c>
      <c r="J30" s="21">
        <f t="shared" si="6"/>
        <v>0</v>
      </c>
      <c r="K30" s="21">
        <f t="shared" si="6"/>
        <v>0</v>
      </c>
      <c r="L30" s="21">
        <f t="shared" si="6"/>
        <v>0</v>
      </c>
      <c r="M30" s="21">
        <f t="shared" si="6"/>
        <v>0</v>
      </c>
      <c r="N30" s="21">
        <f t="shared" si="6"/>
        <v>0</v>
      </c>
      <c r="O30" s="21">
        <f t="shared" si="6"/>
        <v>0</v>
      </c>
      <c r="P30" s="21">
        <f t="shared" si="6"/>
        <v>0</v>
      </c>
      <c r="Q30" s="21">
        <f t="shared" si="6"/>
        <v>0</v>
      </c>
    </row>
    <row r="31" spans="1:17" ht="30.75" customHeight="1" x14ac:dyDescent="0.3">
      <c r="A31" s="16" t="s">
        <v>25</v>
      </c>
      <c r="B31" s="22">
        <v>585000</v>
      </c>
      <c r="C31" s="22">
        <v>-350000</v>
      </c>
      <c r="D31" s="22">
        <f>+Table423[[#This Row],[Columna1]]+Table423[[#This Row],[Presupuesto Modificado]]</f>
        <v>235000</v>
      </c>
      <c r="E31" s="20">
        <f>+'[1]Hoja de Trabajo'!$G$147</f>
        <v>0</v>
      </c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1"/>
    </row>
    <row r="32" spans="1:17" ht="30.75" customHeight="1" x14ac:dyDescent="0.3">
      <c r="A32" s="16" t="s">
        <v>37</v>
      </c>
      <c r="B32" s="22">
        <v>0</v>
      </c>
      <c r="C32" s="22"/>
      <c r="D32" s="22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1"/>
    </row>
    <row r="33" spans="1:17" ht="30.75" customHeight="1" x14ac:dyDescent="0.3">
      <c r="A33" s="16" t="s">
        <v>38</v>
      </c>
      <c r="B33" s="22">
        <v>0</v>
      </c>
      <c r="C33" s="22"/>
      <c r="D33" s="22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1"/>
    </row>
    <row r="34" spans="1:17" ht="30.75" customHeight="1" x14ac:dyDescent="0.3">
      <c r="A34" s="16" t="s">
        <v>39</v>
      </c>
      <c r="B34" s="22">
        <v>0</v>
      </c>
      <c r="C34" s="22"/>
      <c r="D34" s="22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1"/>
    </row>
    <row r="35" spans="1:17" ht="30.75" customHeight="1" x14ac:dyDescent="0.3">
      <c r="A35" s="16" t="s">
        <v>40</v>
      </c>
      <c r="B35" s="22">
        <v>0</v>
      </c>
      <c r="C35" s="22"/>
      <c r="D35" s="22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1"/>
    </row>
    <row r="36" spans="1:17" ht="30.75" customHeight="1" x14ac:dyDescent="0.3">
      <c r="A36" s="16" t="s">
        <v>26</v>
      </c>
      <c r="B36" s="22">
        <v>0</v>
      </c>
      <c r="C36" s="22"/>
      <c r="D36" s="22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1"/>
    </row>
    <row r="37" spans="1:17" ht="30.75" customHeight="1" x14ac:dyDescent="0.3">
      <c r="A37" s="16" t="s">
        <v>41</v>
      </c>
      <c r="B37" s="22">
        <v>0</v>
      </c>
      <c r="C37" s="22"/>
      <c r="D37" s="22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1"/>
    </row>
    <row r="38" spans="1:17" ht="30.75" customHeight="1" x14ac:dyDescent="0.3">
      <c r="A38" s="15" t="s">
        <v>42</v>
      </c>
      <c r="B38" s="21"/>
      <c r="C38" s="21">
        <f t="shared" ref="C38:Q38" si="7">SUM(C39:C45)</f>
        <v>0</v>
      </c>
      <c r="D38" s="21">
        <v>0</v>
      </c>
      <c r="E38" s="21">
        <f t="shared" si="7"/>
        <v>0</v>
      </c>
      <c r="F38" s="21">
        <f t="shared" si="7"/>
        <v>0</v>
      </c>
      <c r="G38" s="21">
        <f t="shared" si="7"/>
        <v>0</v>
      </c>
      <c r="H38" s="21">
        <f t="shared" si="7"/>
        <v>0</v>
      </c>
      <c r="I38" s="21">
        <f t="shared" si="7"/>
        <v>0</v>
      </c>
      <c r="J38" s="21">
        <f t="shared" si="7"/>
        <v>0</v>
      </c>
      <c r="K38" s="21">
        <f t="shared" si="7"/>
        <v>0</v>
      </c>
      <c r="L38" s="21">
        <f t="shared" si="7"/>
        <v>0</v>
      </c>
      <c r="M38" s="21">
        <f t="shared" si="7"/>
        <v>0</v>
      </c>
      <c r="N38" s="21">
        <f t="shared" si="7"/>
        <v>0</v>
      </c>
      <c r="O38" s="21">
        <f t="shared" si="7"/>
        <v>0</v>
      </c>
      <c r="P38" s="21">
        <f t="shared" si="7"/>
        <v>0</v>
      </c>
      <c r="Q38" s="21">
        <f t="shared" si="7"/>
        <v>0</v>
      </c>
    </row>
    <row r="39" spans="1:17" ht="30.75" customHeight="1" x14ac:dyDescent="0.3">
      <c r="A39" s="16" t="s">
        <v>43</v>
      </c>
      <c r="B39" s="22"/>
      <c r="C39" s="22"/>
      <c r="D39" s="22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1">
        <f>SUM(Table423[[#This Row],[Gasto devengado]:[Column11]])</f>
        <v>0</v>
      </c>
    </row>
    <row r="40" spans="1:17" ht="30.75" customHeight="1" x14ac:dyDescent="0.3">
      <c r="A40" s="16" t="s">
        <v>44</v>
      </c>
      <c r="B40" s="22"/>
      <c r="C40" s="22"/>
      <c r="D40" s="22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1">
        <f>SUM(Table423[[#This Row],[Gasto devengado]:[Column11]])</f>
        <v>0</v>
      </c>
    </row>
    <row r="41" spans="1:17" ht="30.75" customHeight="1" x14ac:dyDescent="0.3">
      <c r="A41" s="16" t="s">
        <v>45</v>
      </c>
      <c r="B41" s="22"/>
      <c r="C41" s="22"/>
      <c r="D41" s="22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1">
        <f>SUM(Table423[[#This Row],[Gasto devengado]:[Column11]])</f>
        <v>0</v>
      </c>
    </row>
    <row r="42" spans="1:17" ht="30.75" customHeight="1" x14ac:dyDescent="0.3">
      <c r="A42" s="16" t="s">
        <v>46</v>
      </c>
      <c r="B42" s="22"/>
      <c r="C42" s="22"/>
      <c r="D42" s="22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1">
        <f>SUM(Table423[[#This Row],[Gasto devengado]:[Column11]])</f>
        <v>0</v>
      </c>
    </row>
    <row r="43" spans="1:17" ht="30.75" customHeight="1" x14ac:dyDescent="0.3">
      <c r="A43" s="16" t="s">
        <v>47</v>
      </c>
      <c r="B43" s="22"/>
      <c r="C43" s="22"/>
      <c r="D43" s="22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1">
        <f>SUM(Table423[[#This Row],[Gasto devengado]:[Column11]])</f>
        <v>0</v>
      </c>
    </row>
    <row r="44" spans="1:17" ht="30.75" customHeight="1" x14ac:dyDescent="0.3">
      <c r="A44" s="16" t="s">
        <v>48</v>
      </c>
      <c r="B44" s="22"/>
      <c r="C44" s="22"/>
      <c r="D44" s="22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1">
        <f>SUM(Table423[[#This Row],[Gasto devengado]:[Column11]])</f>
        <v>0</v>
      </c>
    </row>
    <row r="45" spans="1:17" ht="30.75" customHeight="1" x14ac:dyDescent="0.3">
      <c r="A45" s="16" t="s">
        <v>49</v>
      </c>
      <c r="B45" s="22"/>
      <c r="C45" s="22"/>
      <c r="D45" s="22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1">
        <f>SUM(Table423[[#This Row],[Gasto devengado]:[Column11]])</f>
        <v>0</v>
      </c>
    </row>
    <row r="46" spans="1:17" ht="30.75" customHeight="1" x14ac:dyDescent="0.3">
      <c r="A46" s="15" t="s">
        <v>27</v>
      </c>
      <c r="B46" s="21">
        <f t="shared" ref="B46:D46" si="8">SUM(B47:B55)</f>
        <v>4600000</v>
      </c>
      <c r="C46" s="21">
        <f t="shared" si="8"/>
        <v>0</v>
      </c>
      <c r="D46" s="21">
        <f t="shared" si="8"/>
        <v>4600000</v>
      </c>
      <c r="E46" s="21">
        <f t="shared" ref="E46:Q46" si="9">SUM(E47:E55)</f>
        <v>84268.800000000003</v>
      </c>
      <c r="F46" s="21">
        <f t="shared" si="9"/>
        <v>0</v>
      </c>
      <c r="G46" s="21">
        <f t="shared" si="9"/>
        <v>45200</v>
      </c>
      <c r="H46" s="21">
        <f t="shared" si="9"/>
        <v>0</v>
      </c>
      <c r="I46" s="21">
        <f t="shared" si="9"/>
        <v>243871.9</v>
      </c>
      <c r="J46" s="21">
        <f t="shared" si="9"/>
        <v>91300</v>
      </c>
      <c r="K46" s="21">
        <f t="shared" si="9"/>
        <v>0</v>
      </c>
      <c r="L46" s="21">
        <f t="shared" si="9"/>
        <v>386218.45</v>
      </c>
      <c r="M46" s="21">
        <f t="shared" si="9"/>
        <v>0</v>
      </c>
      <c r="N46" s="21">
        <f t="shared" si="9"/>
        <v>0</v>
      </c>
      <c r="O46" s="21">
        <f t="shared" si="9"/>
        <v>0</v>
      </c>
      <c r="P46" s="21">
        <f t="shared" si="9"/>
        <v>0</v>
      </c>
      <c r="Q46" s="21">
        <f t="shared" si="9"/>
        <v>850859.15</v>
      </c>
    </row>
    <row r="47" spans="1:17" ht="30.75" customHeight="1" x14ac:dyDescent="0.3">
      <c r="A47" s="16" t="s">
        <v>28</v>
      </c>
      <c r="B47" s="22">
        <v>3155000</v>
      </c>
      <c r="C47" s="22"/>
      <c r="D47" s="22">
        <f>+Table423[[#This Row],[Columna1]]+Table423[[#This Row],[Presupuesto Modificado]]</f>
        <v>3155000</v>
      </c>
      <c r="E47" s="20">
        <f>+'[1]Hoja de Trabajo'!$G$126</f>
        <v>84268.800000000003</v>
      </c>
      <c r="F47" s="20"/>
      <c r="G47" s="20">
        <v>45200</v>
      </c>
      <c r="H47" s="20"/>
      <c r="I47" s="20">
        <v>243871.9</v>
      </c>
      <c r="J47" s="20">
        <f>+'[2]HOJA DE TRABAJO Ajustado'!$G$127</f>
        <v>91300</v>
      </c>
      <c r="K47" s="20"/>
      <c r="L47" s="20">
        <f>+'[4]HOJA DE TRABAJO Ajustado'!$I$126</f>
        <v>386218.45</v>
      </c>
      <c r="M47" s="20"/>
      <c r="N47" s="20"/>
      <c r="O47" s="20"/>
      <c r="P47" s="20"/>
      <c r="Q47" s="21">
        <f>SUM(Table423[[#This Row],[Gasto devengado]:[Column11]])</f>
        <v>850859.15</v>
      </c>
    </row>
    <row r="48" spans="1:17" ht="30.75" customHeight="1" x14ac:dyDescent="0.3">
      <c r="A48" s="16" t="s">
        <v>29</v>
      </c>
      <c r="B48" s="22">
        <v>150000</v>
      </c>
      <c r="C48" s="22"/>
      <c r="D48" s="22">
        <f>+Table423[[#This Row],[Columna1]]+Table423[[#This Row],[Presupuesto Modificado]]</f>
        <v>150000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1">
        <f>SUM(Table423[[#This Row],[Gasto devengado]:[Column11]])</f>
        <v>0</v>
      </c>
    </row>
    <row r="49" spans="1:17" ht="30.75" customHeight="1" x14ac:dyDescent="0.3">
      <c r="A49" s="16" t="s">
        <v>30</v>
      </c>
      <c r="B49" s="22">
        <v>0</v>
      </c>
      <c r="C49" s="22"/>
      <c r="D49" s="22">
        <f>+Table423[[#This Row],[Columna1]]+Table423[[#This Row],[Presupuesto Modificado]]</f>
        <v>0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1">
        <f>SUM(Table423[[#This Row],[Gasto devengado]:[Column11]])</f>
        <v>0</v>
      </c>
    </row>
    <row r="50" spans="1:17" ht="30.75" customHeight="1" x14ac:dyDescent="0.3">
      <c r="A50" s="16" t="s">
        <v>31</v>
      </c>
      <c r="B50" s="22">
        <v>750000</v>
      </c>
      <c r="C50" s="22"/>
      <c r="D50" s="22">
        <f>+Table423[[#This Row],[Columna1]]+Table423[[#This Row],[Presupuesto Modificado]]</f>
        <v>750000</v>
      </c>
      <c r="E50" s="20">
        <f>+'[1]Hoja de Trabajo'!$G$131</f>
        <v>0</v>
      </c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1">
        <f>SUM(Table423[[#This Row],[Gasto devengado]:[Column11]])</f>
        <v>0</v>
      </c>
    </row>
    <row r="51" spans="1:17" ht="30.75" customHeight="1" x14ac:dyDescent="0.3">
      <c r="A51" s="16" t="s">
        <v>32</v>
      </c>
      <c r="B51" s="22">
        <v>545000</v>
      </c>
      <c r="C51" s="22"/>
      <c r="D51" s="22">
        <f>+Table423[[#This Row],[Columna1]]+Table423[[#This Row],[Presupuesto Modificado]]</f>
        <v>545000</v>
      </c>
      <c r="E51" s="20">
        <f>+'[1]Hoja de Trabajo'!$G$133</f>
        <v>0</v>
      </c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1">
        <f>SUM(Table423[[#This Row],[Gasto devengado]:[Column11]])</f>
        <v>0</v>
      </c>
    </row>
    <row r="52" spans="1:17" ht="30.75" customHeight="1" x14ac:dyDescent="0.3">
      <c r="A52" s="16" t="s">
        <v>50</v>
      </c>
      <c r="B52" s="22">
        <v>0</v>
      </c>
      <c r="C52" s="22"/>
      <c r="D52" s="22">
        <f>+Table423[[#This Row],[Columna1]]+Table423[[#This Row],[Presupuesto Modificado]]</f>
        <v>0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1">
        <f>SUM(Table423[[#This Row],[Gasto devengado]:[Column11]])</f>
        <v>0</v>
      </c>
    </row>
    <row r="53" spans="1:17" ht="30.75" customHeight="1" x14ac:dyDescent="0.3">
      <c r="A53" s="16" t="s">
        <v>51</v>
      </c>
      <c r="B53" s="22">
        <v>0</v>
      </c>
      <c r="C53" s="22"/>
      <c r="D53" s="22">
        <f>+Table423[[#This Row],[Columna1]]+Table423[[#This Row],[Presupuesto Modificado]]</f>
        <v>0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1">
        <f>SUM(Table423[[#This Row],[Gasto devengado]:[Column11]])</f>
        <v>0</v>
      </c>
    </row>
    <row r="54" spans="1:17" ht="30.75" customHeight="1" x14ac:dyDescent="0.3">
      <c r="A54" s="16" t="s">
        <v>33</v>
      </c>
      <c r="B54" s="22">
        <v>0</v>
      </c>
      <c r="C54" s="22"/>
      <c r="D54" s="22">
        <f>+Table423[[#This Row],[Columna1]]+Table423[[#This Row],[Presupuesto Modificado]]</f>
        <v>0</v>
      </c>
      <c r="E54" s="20">
        <f>+'[1]Hoja de Trabajo'!$G$141</f>
        <v>0</v>
      </c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1">
        <f>SUM(Table423[[#This Row],[Gasto devengado]:[Column11]])</f>
        <v>0</v>
      </c>
    </row>
    <row r="55" spans="1:17" ht="30.75" customHeight="1" x14ac:dyDescent="0.3">
      <c r="A55" s="16" t="s">
        <v>52</v>
      </c>
      <c r="B55" s="22">
        <v>0</v>
      </c>
      <c r="C55" s="22"/>
      <c r="D55" s="22">
        <f>+Table423[[#This Row],[Columna1]]+Table423[[#This Row],[Presupuesto Modificado]]</f>
        <v>0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1">
        <f>SUM(Table423[[#This Row],[Gasto devengado]:[Column11]])</f>
        <v>0</v>
      </c>
    </row>
    <row r="56" spans="1:17" ht="30.75" customHeight="1" x14ac:dyDescent="0.3">
      <c r="A56" s="15" t="s">
        <v>53</v>
      </c>
      <c r="B56" s="21">
        <f t="shared" ref="B56:D56" si="10">SUM(B57:B60)</f>
        <v>21230371</v>
      </c>
      <c r="C56" s="21">
        <f t="shared" si="10"/>
        <v>0</v>
      </c>
      <c r="D56" s="21">
        <f t="shared" si="10"/>
        <v>21230371</v>
      </c>
      <c r="E56" s="21">
        <f t="shared" ref="E56:Q56" si="11">SUM(E57:E60)</f>
        <v>0</v>
      </c>
      <c r="F56" s="21">
        <f t="shared" si="11"/>
        <v>0</v>
      </c>
      <c r="G56" s="21">
        <f t="shared" si="11"/>
        <v>4137756.55</v>
      </c>
      <c r="H56" s="21">
        <f t="shared" si="11"/>
        <v>0</v>
      </c>
      <c r="I56" s="21">
        <f t="shared" si="11"/>
        <v>0</v>
      </c>
      <c r="J56" s="21">
        <f t="shared" si="11"/>
        <v>6007297.5300000003</v>
      </c>
      <c r="K56" s="21">
        <f t="shared" si="11"/>
        <v>0</v>
      </c>
      <c r="L56" s="21">
        <f t="shared" si="11"/>
        <v>6230861.3600000003</v>
      </c>
      <c r="M56" s="21">
        <f t="shared" si="11"/>
        <v>698513.33</v>
      </c>
      <c r="N56" s="21">
        <f t="shared" si="11"/>
        <v>0</v>
      </c>
      <c r="O56" s="21">
        <f t="shared" si="11"/>
        <v>0</v>
      </c>
      <c r="P56" s="21">
        <f t="shared" si="11"/>
        <v>0</v>
      </c>
      <c r="Q56" s="21">
        <f t="shared" si="11"/>
        <v>17074428.77</v>
      </c>
    </row>
    <row r="57" spans="1:17" ht="30.75" customHeight="1" x14ac:dyDescent="0.3">
      <c r="A57" s="16" t="s">
        <v>54</v>
      </c>
      <c r="B57" s="22">
        <v>21230371</v>
      </c>
      <c r="C57" s="22"/>
      <c r="D57" s="22">
        <f>+Table423[[#This Row],[Columna1]]+Table423[[#This Row],[Presupuesto Modificado]]</f>
        <v>21230371</v>
      </c>
      <c r="E57" s="20">
        <f>+'[1]Hoja de Trabajo'!$G$144</f>
        <v>0</v>
      </c>
      <c r="F57" s="20"/>
      <c r="G57" s="20">
        <v>4137756.55</v>
      </c>
      <c r="H57" s="20"/>
      <c r="I57" s="20"/>
      <c r="J57" s="20">
        <f>+'[2]HOJA DE TRABAJO Ajustado'!$G$145</f>
        <v>6007297.5300000003</v>
      </c>
      <c r="K57" s="20"/>
      <c r="L57" s="20">
        <v>6230861.3600000003</v>
      </c>
      <c r="M57" s="20">
        <f>+'[3]HOJA DE TRABAJO Ajustado'!$I$144</f>
        <v>698513.33</v>
      </c>
      <c r="N57" s="20"/>
      <c r="O57" s="20"/>
      <c r="P57" s="20"/>
      <c r="Q57" s="21">
        <f>SUM(Table423[[#This Row],[Gasto devengado]:[Column11]])</f>
        <v>17074428.77</v>
      </c>
    </row>
    <row r="58" spans="1:17" ht="30.75" customHeight="1" x14ac:dyDescent="0.3">
      <c r="A58" s="16" t="s">
        <v>55</v>
      </c>
      <c r="B58" s="22">
        <v>0</v>
      </c>
      <c r="C58" s="22"/>
      <c r="D58" s="22"/>
      <c r="E58" s="20">
        <f>+'[1]Hoja de Trabajo'!$G$146</f>
        <v>0</v>
      </c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1">
        <f>SUM(Table423[[#This Row],[Gasto devengado]:[Column11]])</f>
        <v>0</v>
      </c>
    </row>
    <row r="59" spans="1:17" ht="42" customHeight="1" x14ac:dyDescent="0.3">
      <c r="A59" s="16" t="s">
        <v>56</v>
      </c>
      <c r="B59" s="22">
        <v>0</v>
      </c>
      <c r="C59" s="22"/>
      <c r="D59" s="22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1">
        <f>SUM(Table423[[#This Row],[Gasto devengado]:[Column11]])</f>
        <v>0</v>
      </c>
    </row>
    <row r="60" spans="1:17" ht="30.75" customHeight="1" x14ac:dyDescent="0.3">
      <c r="A60" s="16" t="s">
        <v>57</v>
      </c>
      <c r="B60" s="22">
        <v>0</v>
      </c>
      <c r="C60" s="22"/>
      <c r="D60" s="22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1">
        <f>SUM(Table423[[#This Row],[Gasto devengado]:[Column11]])</f>
        <v>0</v>
      </c>
    </row>
    <row r="61" spans="1:17" ht="30.75" customHeight="1" x14ac:dyDescent="0.3">
      <c r="A61" s="15" t="s">
        <v>58</v>
      </c>
      <c r="B61" s="21">
        <f t="shared" ref="B61" si="12">SUM(B62:B63)</f>
        <v>0</v>
      </c>
      <c r="C61" s="21">
        <f t="shared" ref="C61:Q61" si="13">SUM(C62:C63)</f>
        <v>0</v>
      </c>
      <c r="D61" s="21">
        <v>0</v>
      </c>
      <c r="E61" s="21">
        <f t="shared" si="13"/>
        <v>0</v>
      </c>
      <c r="F61" s="21">
        <f t="shared" si="13"/>
        <v>0</v>
      </c>
      <c r="G61" s="21">
        <f t="shared" si="13"/>
        <v>0</v>
      </c>
      <c r="H61" s="21">
        <f t="shared" si="13"/>
        <v>0</v>
      </c>
      <c r="I61" s="21">
        <f t="shared" si="13"/>
        <v>0</v>
      </c>
      <c r="J61" s="21">
        <f t="shared" si="13"/>
        <v>0</v>
      </c>
      <c r="K61" s="21">
        <f t="shared" si="13"/>
        <v>0</v>
      </c>
      <c r="L61" s="21">
        <f t="shared" si="13"/>
        <v>0</v>
      </c>
      <c r="M61" s="21">
        <f t="shared" si="13"/>
        <v>0</v>
      </c>
      <c r="N61" s="21">
        <f t="shared" si="13"/>
        <v>0</v>
      </c>
      <c r="O61" s="21">
        <f t="shared" si="13"/>
        <v>0</v>
      </c>
      <c r="P61" s="21">
        <f t="shared" si="13"/>
        <v>0</v>
      </c>
      <c r="Q61" s="21">
        <f t="shared" si="13"/>
        <v>0</v>
      </c>
    </row>
    <row r="62" spans="1:17" ht="30.75" customHeight="1" x14ac:dyDescent="0.3">
      <c r="A62" s="16" t="s">
        <v>59</v>
      </c>
      <c r="B62" s="22">
        <v>0</v>
      </c>
      <c r="C62" s="22"/>
      <c r="D62" s="22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1">
        <f>SUM(Table423[[#This Row],[Gasto devengado]:[Column11]])</f>
        <v>0</v>
      </c>
    </row>
    <row r="63" spans="1:17" ht="30.75" customHeight="1" x14ac:dyDescent="0.3">
      <c r="A63" s="16" t="s">
        <v>60</v>
      </c>
      <c r="B63" s="22">
        <v>0</v>
      </c>
      <c r="C63" s="22"/>
      <c r="D63" s="22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1">
        <f>SUM(Table423[[#This Row],[Gasto devengado]:[Column11]])</f>
        <v>0</v>
      </c>
    </row>
    <row r="64" spans="1:17" ht="30.75" customHeight="1" x14ac:dyDescent="0.3">
      <c r="A64" s="15" t="s">
        <v>61</v>
      </c>
      <c r="B64" s="21">
        <f t="shared" ref="B64" si="14">SUM(B65:B67)</f>
        <v>0</v>
      </c>
      <c r="C64" s="21">
        <f t="shared" ref="C64:Q64" si="15">SUM(C65:C67)</f>
        <v>0</v>
      </c>
      <c r="D64" s="21">
        <v>0</v>
      </c>
      <c r="E64" s="21">
        <f t="shared" si="15"/>
        <v>0</v>
      </c>
      <c r="F64" s="21">
        <f t="shared" si="15"/>
        <v>0</v>
      </c>
      <c r="G64" s="21">
        <f t="shared" si="15"/>
        <v>0</v>
      </c>
      <c r="H64" s="21">
        <f t="shared" si="15"/>
        <v>0</v>
      </c>
      <c r="I64" s="21">
        <f t="shared" si="15"/>
        <v>0</v>
      </c>
      <c r="J64" s="21">
        <f t="shared" si="15"/>
        <v>0</v>
      </c>
      <c r="K64" s="21">
        <f t="shared" si="15"/>
        <v>0</v>
      </c>
      <c r="L64" s="21">
        <f t="shared" si="15"/>
        <v>0</v>
      </c>
      <c r="M64" s="21">
        <f t="shared" si="15"/>
        <v>0</v>
      </c>
      <c r="N64" s="21">
        <f t="shared" si="15"/>
        <v>0</v>
      </c>
      <c r="O64" s="21">
        <f t="shared" si="15"/>
        <v>0</v>
      </c>
      <c r="P64" s="21">
        <f t="shared" si="15"/>
        <v>0</v>
      </c>
      <c r="Q64" s="21">
        <f t="shared" si="15"/>
        <v>0</v>
      </c>
    </row>
    <row r="65" spans="1:17" ht="30.75" customHeight="1" x14ac:dyDescent="0.3">
      <c r="A65" s="16" t="s">
        <v>62</v>
      </c>
      <c r="B65" s="22">
        <v>0</v>
      </c>
      <c r="C65" s="22"/>
      <c r="D65" s="22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1">
        <f>SUM(Table423[[#This Row],[Gasto devengado]:[Column11]])</f>
        <v>0</v>
      </c>
    </row>
    <row r="66" spans="1:17" ht="30.75" customHeight="1" x14ac:dyDescent="0.3">
      <c r="A66" s="16" t="s">
        <v>63</v>
      </c>
      <c r="B66" s="22">
        <v>0</v>
      </c>
      <c r="C66" s="22"/>
      <c r="D66" s="22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1">
        <f>SUM(Table423[[#This Row],[Gasto devengado]:[Column11]])</f>
        <v>0</v>
      </c>
    </row>
    <row r="67" spans="1:17" ht="30.75" customHeight="1" x14ac:dyDescent="0.3">
      <c r="A67" s="16" t="s">
        <v>64</v>
      </c>
      <c r="B67" s="22">
        <v>0</v>
      </c>
      <c r="C67" s="22"/>
      <c r="D67" s="22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1">
        <f>SUM(Table423[[#This Row],[Gasto devengado]:[Column11]])</f>
        <v>0</v>
      </c>
    </row>
    <row r="68" spans="1:17" ht="30.75" customHeight="1" x14ac:dyDescent="0.3">
      <c r="A68" s="15" t="s">
        <v>65</v>
      </c>
      <c r="B68" s="19">
        <f t="shared" ref="B68" si="16">SUM(B69,B72,B75)</f>
        <v>0</v>
      </c>
      <c r="C68" s="19">
        <f t="shared" ref="C68:Q68" si="17">SUM(C69,C72,C75)</f>
        <v>0</v>
      </c>
      <c r="D68" s="19">
        <v>0</v>
      </c>
      <c r="E68" s="19">
        <f t="shared" si="17"/>
        <v>0</v>
      </c>
      <c r="F68" s="19">
        <f t="shared" si="17"/>
        <v>0</v>
      </c>
      <c r="G68" s="19">
        <f t="shared" si="17"/>
        <v>0</v>
      </c>
      <c r="H68" s="19">
        <f t="shared" si="17"/>
        <v>0</v>
      </c>
      <c r="I68" s="19">
        <f t="shared" si="17"/>
        <v>0</v>
      </c>
      <c r="J68" s="19">
        <f t="shared" si="17"/>
        <v>0</v>
      </c>
      <c r="K68" s="19">
        <f t="shared" si="17"/>
        <v>0</v>
      </c>
      <c r="L68" s="19">
        <f t="shared" si="17"/>
        <v>0</v>
      </c>
      <c r="M68" s="19">
        <f t="shared" si="17"/>
        <v>0</v>
      </c>
      <c r="N68" s="19">
        <f t="shared" si="17"/>
        <v>0</v>
      </c>
      <c r="O68" s="19">
        <f t="shared" si="17"/>
        <v>0</v>
      </c>
      <c r="P68" s="19">
        <f t="shared" si="17"/>
        <v>0</v>
      </c>
      <c r="Q68" s="19">
        <f t="shared" si="17"/>
        <v>0</v>
      </c>
    </row>
    <row r="69" spans="1:17" ht="30.75" customHeight="1" x14ac:dyDescent="0.3">
      <c r="A69" s="15" t="s">
        <v>66</v>
      </c>
      <c r="B69" s="21">
        <f t="shared" ref="B69" si="18">SUM(B70:B71)</f>
        <v>0</v>
      </c>
      <c r="C69" s="21">
        <f t="shared" ref="C69:Q69" si="19">SUM(C70:C71)</f>
        <v>0</v>
      </c>
      <c r="D69" s="21">
        <v>0</v>
      </c>
      <c r="E69" s="21">
        <f t="shared" si="19"/>
        <v>0</v>
      </c>
      <c r="F69" s="21">
        <v>0</v>
      </c>
      <c r="G69" s="21">
        <f t="shared" si="19"/>
        <v>0</v>
      </c>
      <c r="H69" s="21">
        <f t="shared" si="19"/>
        <v>0</v>
      </c>
      <c r="I69" s="21">
        <f t="shared" si="19"/>
        <v>0</v>
      </c>
      <c r="J69" s="21">
        <f t="shared" si="19"/>
        <v>0</v>
      </c>
      <c r="K69" s="21">
        <f t="shared" si="19"/>
        <v>0</v>
      </c>
      <c r="L69" s="21">
        <f t="shared" si="19"/>
        <v>0</v>
      </c>
      <c r="M69" s="21">
        <f t="shared" si="19"/>
        <v>0</v>
      </c>
      <c r="N69" s="21">
        <f t="shared" si="19"/>
        <v>0</v>
      </c>
      <c r="O69" s="21">
        <f t="shared" si="19"/>
        <v>0</v>
      </c>
      <c r="P69" s="21">
        <f t="shared" si="19"/>
        <v>0</v>
      </c>
      <c r="Q69" s="21">
        <f t="shared" si="19"/>
        <v>0</v>
      </c>
    </row>
    <row r="70" spans="1:17" ht="30.75" customHeight="1" x14ac:dyDescent="0.3">
      <c r="A70" s="16" t="s">
        <v>67</v>
      </c>
      <c r="B70" s="22">
        <v>0</v>
      </c>
      <c r="C70" s="22"/>
      <c r="D70" s="22"/>
      <c r="E70" s="22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1">
        <f>SUM(Table423[[#This Row],[Gasto devengado]:[Column11]])</f>
        <v>0</v>
      </c>
    </row>
    <row r="71" spans="1:17" ht="30.75" customHeight="1" x14ac:dyDescent="0.3">
      <c r="A71" s="16" t="s">
        <v>68</v>
      </c>
      <c r="B71" s="22">
        <v>0</v>
      </c>
      <c r="C71" s="22"/>
      <c r="D71" s="22"/>
      <c r="E71" s="22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1">
        <f>SUM(Table423[[#This Row],[Gasto devengado]:[Column11]])</f>
        <v>0</v>
      </c>
    </row>
    <row r="72" spans="1:17" ht="30.75" customHeight="1" x14ac:dyDescent="0.3">
      <c r="A72" s="15" t="s">
        <v>69</v>
      </c>
      <c r="B72" s="19">
        <f t="shared" ref="B72" si="20">SUM(B73:B74)</f>
        <v>0</v>
      </c>
      <c r="C72" s="19">
        <f t="shared" ref="C72:Q72" si="21">SUM(C73:C74)</f>
        <v>0</v>
      </c>
      <c r="D72" s="19">
        <v>0</v>
      </c>
      <c r="E72" s="19">
        <f t="shared" si="21"/>
        <v>0</v>
      </c>
      <c r="F72" s="19">
        <f t="shared" si="21"/>
        <v>0</v>
      </c>
      <c r="G72" s="19">
        <f t="shared" si="21"/>
        <v>0</v>
      </c>
      <c r="H72" s="19">
        <f t="shared" si="21"/>
        <v>0</v>
      </c>
      <c r="I72" s="19">
        <f t="shared" si="21"/>
        <v>0</v>
      </c>
      <c r="J72" s="19">
        <f t="shared" si="21"/>
        <v>0</v>
      </c>
      <c r="K72" s="19">
        <f t="shared" si="21"/>
        <v>0</v>
      </c>
      <c r="L72" s="19">
        <f t="shared" si="21"/>
        <v>0</v>
      </c>
      <c r="M72" s="19">
        <f t="shared" si="21"/>
        <v>0</v>
      </c>
      <c r="N72" s="19">
        <f t="shared" si="21"/>
        <v>0</v>
      </c>
      <c r="O72" s="19">
        <f t="shared" si="21"/>
        <v>0</v>
      </c>
      <c r="P72" s="19">
        <f t="shared" si="21"/>
        <v>0</v>
      </c>
      <c r="Q72" s="19">
        <f t="shared" si="21"/>
        <v>0</v>
      </c>
    </row>
    <row r="73" spans="1:17" ht="30.75" customHeight="1" x14ac:dyDescent="0.3">
      <c r="A73" s="16" t="s">
        <v>70</v>
      </c>
      <c r="B73" s="22">
        <v>0</v>
      </c>
      <c r="C73" s="22"/>
      <c r="D73" s="22"/>
      <c r="E73" s="22"/>
      <c r="F73" s="20"/>
      <c r="G73" s="22"/>
      <c r="H73" s="22"/>
      <c r="I73" s="20"/>
      <c r="J73" s="20"/>
      <c r="K73" s="20"/>
      <c r="L73" s="20"/>
      <c r="M73" s="20"/>
      <c r="N73" s="20"/>
      <c r="O73" s="20"/>
      <c r="P73" s="20"/>
      <c r="Q73" s="21">
        <f>SUM(Table423[[#This Row],[Gasto devengado]:[Column11]])</f>
        <v>0</v>
      </c>
    </row>
    <row r="74" spans="1:17" ht="30.75" customHeight="1" x14ac:dyDescent="0.3">
      <c r="A74" s="16" t="s">
        <v>71</v>
      </c>
      <c r="B74" s="22">
        <v>0</v>
      </c>
      <c r="C74" s="22"/>
      <c r="D74" s="22"/>
      <c r="E74" s="22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1">
        <f>SUM(Table423[[#This Row],[Gasto devengado]:[Column11]])</f>
        <v>0</v>
      </c>
    </row>
    <row r="75" spans="1:17" ht="30.75" customHeight="1" x14ac:dyDescent="0.3">
      <c r="A75" s="15" t="s">
        <v>72</v>
      </c>
      <c r="B75" s="21">
        <f t="shared" ref="B75" si="22">B76</f>
        <v>0</v>
      </c>
      <c r="C75" s="21">
        <f t="shared" ref="C75:Q75" si="23">C76</f>
        <v>0</v>
      </c>
      <c r="D75" s="21">
        <v>0</v>
      </c>
      <c r="E75" s="21">
        <f t="shared" si="23"/>
        <v>0</v>
      </c>
      <c r="F75" s="21">
        <f t="shared" si="23"/>
        <v>0</v>
      </c>
      <c r="G75" s="21">
        <f t="shared" si="23"/>
        <v>0</v>
      </c>
      <c r="H75" s="21">
        <f t="shared" si="23"/>
        <v>0</v>
      </c>
      <c r="I75" s="21">
        <f t="shared" si="23"/>
        <v>0</v>
      </c>
      <c r="J75" s="21">
        <f t="shared" si="23"/>
        <v>0</v>
      </c>
      <c r="K75" s="21">
        <f t="shared" si="23"/>
        <v>0</v>
      </c>
      <c r="L75" s="21">
        <f t="shared" si="23"/>
        <v>0</v>
      </c>
      <c r="M75" s="21">
        <f t="shared" si="23"/>
        <v>0</v>
      </c>
      <c r="N75" s="21">
        <f t="shared" si="23"/>
        <v>0</v>
      </c>
      <c r="O75" s="21">
        <f t="shared" si="23"/>
        <v>0</v>
      </c>
      <c r="P75" s="21">
        <f t="shared" si="23"/>
        <v>0</v>
      </c>
      <c r="Q75" s="21">
        <f t="shared" si="23"/>
        <v>0</v>
      </c>
    </row>
    <row r="76" spans="1:17" ht="30.75" hidden="1" customHeight="1" x14ac:dyDescent="0.3">
      <c r="A76" s="16" t="s">
        <v>73</v>
      </c>
      <c r="B76" s="22"/>
      <c r="C76" s="22"/>
      <c r="D76" s="22"/>
      <c r="E76" s="22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1">
        <f>SUM(Table423[[#This Row],[Gasto devengado]:[Column11]])</f>
        <v>0</v>
      </c>
    </row>
    <row r="77" spans="1:17" ht="30.75" customHeight="1" x14ac:dyDescent="0.3">
      <c r="A77" s="18" t="s">
        <v>88</v>
      </c>
      <c r="B77" s="24">
        <f>+B56+B46+B30+B20+B10+B4</f>
        <v>170838127</v>
      </c>
      <c r="C77" s="24">
        <f>+C56+C46+C30+C20+C10+C4</f>
        <v>0</v>
      </c>
      <c r="D77" s="24">
        <f>+D56+D46+D30+D20+D10+D4</f>
        <v>170838127</v>
      </c>
      <c r="E77" s="24">
        <f>+E68+E64+E61+E55+E46++E38+E30+E20++E10+E4</f>
        <v>10767394.52</v>
      </c>
      <c r="F77" s="24">
        <f t="shared" ref="F77:M77" si="24">+F68+F64+F61+F56+F46+F38+F30+F20+F10+F4</f>
        <v>14144729.629999999</v>
      </c>
      <c r="G77" s="24">
        <f t="shared" si="24"/>
        <v>14055994.189999998</v>
      </c>
      <c r="H77" s="24">
        <f t="shared" si="24"/>
        <v>12592959.110000001</v>
      </c>
      <c r="I77" s="24">
        <f t="shared" si="24"/>
        <v>10255356.870000001</v>
      </c>
      <c r="J77" s="24">
        <f t="shared" si="24"/>
        <v>15974048.27</v>
      </c>
      <c r="K77" s="24">
        <f t="shared" si="24"/>
        <v>12191856.099999998</v>
      </c>
      <c r="L77" s="24">
        <f t="shared" si="24"/>
        <v>16926230.66</v>
      </c>
      <c r="M77" s="24">
        <f t="shared" si="24"/>
        <v>9197032.870000001</v>
      </c>
      <c r="N77" s="24">
        <f>N46+N20+N10+N4+N68</f>
        <v>0</v>
      </c>
      <c r="O77" s="24">
        <f>+O68+O64+O61+O56+O46+O38+O30+O20+O10+O4</f>
        <v>0</v>
      </c>
      <c r="P77" s="24">
        <f>+P4+P10+P20+P38+P46+P56+P61+P64+P68+P72+P75</f>
        <v>0</v>
      </c>
      <c r="Q77" s="24">
        <f>+Q68+Q61+Q56+Q46+Q38+Q30+Q20+Q10+Q4</f>
        <v>116105602.22</v>
      </c>
    </row>
    <row r="78" spans="1:17" x14ac:dyDescent="0.3">
      <c r="A78" s="2"/>
      <c r="B78" s="11"/>
      <c r="Q78" s="8">
        <f t="shared" ref="Q78" si="25">+P78+O78+N78+M78+L78+K78+J78+I78+H78++G78+F78+E78</f>
        <v>0</v>
      </c>
    </row>
    <row r="79" spans="1:17" x14ac:dyDescent="0.3">
      <c r="A79" s="2"/>
      <c r="B79" s="11"/>
      <c r="Q79" s="8"/>
    </row>
    <row r="80" spans="1:17" ht="17.25" thickBot="1" x14ac:dyDescent="0.35">
      <c r="A80" s="2"/>
      <c r="B80" s="11"/>
      <c r="Q80" s="8"/>
    </row>
    <row r="81" spans="1:17" ht="37.5" customHeight="1" thickBot="1" x14ac:dyDescent="0.35">
      <c r="A81" s="30" t="s">
        <v>91</v>
      </c>
      <c r="B81" s="31"/>
      <c r="Q81" s="8"/>
    </row>
    <row r="82" spans="1:17" ht="50.25" customHeight="1" thickBot="1" x14ac:dyDescent="0.35">
      <c r="A82" s="32" t="s">
        <v>96</v>
      </c>
      <c r="B82" s="33"/>
      <c r="E82" s="26"/>
      <c r="Q82" s="8"/>
    </row>
    <row r="83" spans="1:17" ht="103.5" customHeight="1" thickBot="1" x14ac:dyDescent="0.35">
      <c r="A83" s="30" t="s">
        <v>92</v>
      </c>
      <c r="B83" s="31"/>
      <c r="E83" s="25"/>
      <c r="F83" s="26"/>
      <c r="Q83" s="8"/>
    </row>
    <row r="84" spans="1:17" ht="18.75" customHeight="1" thickBot="1" x14ac:dyDescent="0.35">
      <c r="A84" s="27" t="s">
        <v>99</v>
      </c>
      <c r="B84" s="28"/>
      <c r="E84" s="25"/>
      <c r="F84" s="26"/>
      <c r="Q84" s="8"/>
    </row>
    <row r="85" spans="1:17" ht="16.5" customHeight="1" x14ac:dyDescent="0.3">
      <c r="A85" s="16"/>
      <c r="B85" s="16"/>
      <c r="E85" s="25"/>
      <c r="F85" s="26"/>
      <c r="Q85" s="8"/>
    </row>
    <row r="86" spans="1:17" ht="16.5" customHeight="1" x14ac:dyDescent="0.3">
      <c r="A86" s="16"/>
      <c r="B86" s="16"/>
      <c r="E86" s="25"/>
      <c r="F86" s="26"/>
      <c r="Q86" s="8"/>
    </row>
    <row r="87" spans="1:17" ht="43.5" customHeight="1" x14ac:dyDescent="0.3">
      <c r="A87" s="16"/>
      <c r="B87" s="16"/>
      <c r="E87" s="25"/>
      <c r="F87" s="26"/>
      <c r="Q87" s="8"/>
    </row>
    <row r="88" spans="1:17" x14ac:dyDescent="0.3">
      <c r="F88" s="26"/>
      <c r="Q88" s="8"/>
    </row>
    <row r="89" spans="1:17" x14ac:dyDescent="0.3">
      <c r="F89" s="26"/>
      <c r="Q89" s="8"/>
    </row>
    <row r="90" spans="1:17" x14ac:dyDescent="0.3">
      <c r="A90" s="9" t="s">
        <v>86</v>
      </c>
      <c r="F90" s="26"/>
      <c r="Q90" s="8"/>
    </row>
    <row r="91" spans="1:17" x14ac:dyDescent="0.3">
      <c r="A91" s="10" t="s">
        <v>95</v>
      </c>
      <c r="B91" s="13"/>
      <c r="C91" s="10"/>
      <c r="D91" s="10"/>
      <c r="F91" s="26"/>
      <c r="Q91" s="8"/>
    </row>
    <row r="92" spans="1:17" x14ac:dyDescent="0.3">
      <c r="A92" s="4" t="s">
        <v>89</v>
      </c>
      <c r="Q92" s="8"/>
    </row>
    <row r="93" spans="1:17" x14ac:dyDescent="0.3">
      <c r="Q93" s="8"/>
    </row>
    <row r="94" spans="1:17" x14ac:dyDescent="0.3">
      <c r="Q94" s="8"/>
    </row>
    <row r="95" spans="1:17" x14ac:dyDescent="0.3">
      <c r="Q95" s="8"/>
    </row>
    <row r="96" spans="1:17" x14ac:dyDescent="0.3">
      <c r="Q96" s="8"/>
    </row>
    <row r="97" spans="17:17" x14ac:dyDescent="0.3">
      <c r="Q97" s="8"/>
    </row>
    <row r="98" spans="17:17" x14ac:dyDescent="0.3">
      <c r="Q98" s="8"/>
    </row>
    <row r="99" spans="17:17" x14ac:dyDescent="0.3">
      <c r="Q99" s="8"/>
    </row>
    <row r="100" spans="17:17" x14ac:dyDescent="0.3">
      <c r="Q100" s="8"/>
    </row>
    <row r="101" spans="17:17" x14ac:dyDescent="0.3">
      <c r="Q101" s="8"/>
    </row>
    <row r="102" spans="17:17" x14ac:dyDescent="0.3">
      <c r="Q102" s="8"/>
    </row>
    <row r="103" spans="17:17" x14ac:dyDescent="0.3">
      <c r="Q103" s="8"/>
    </row>
    <row r="104" spans="17:17" x14ac:dyDescent="0.3">
      <c r="Q104" s="8"/>
    </row>
    <row r="105" spans="17:17" x14ac:dyDescent="0.3">
      <c r="Q105" s="8"/>
    </row>
    <row r="106" spans="17:17" x14ac:dyDescent="0.3">
      <c r="Q106" s="8"/>
    </row>
    <row r="107" spans="17:17" x14ac:dyDescent="0.3">
      <c r="Q107" s="8"/>
    </row>
    <row r="108" spans="17:17" x14ac:dyDescent="0.3">
      <c r="Q108" s="8"/>
    </row>
    <row r="109" spans="17:17" x14ac:dyDescent="0.3">
      <c r="Q109" s="8"/>
    </row>
    <row r="110" spans="17:17" x14ac:dyDescent="0.3">
      <c r="Q110" s="8"/>
    </row>
    <row r="111" spans="17:17" x14ac:dyDescent="0.3">
      <c r="Q111" s="8"/>
    </row>
    <row r="112" spans="17:17" x14ac:dyDescent="0.3">
      <c r="Q112" s="8"/>
    </row>
  </sheetData>
  <mergeCells count="4">
    <mergeCell ref="E1:Q1"/>
    <mergeCell ref="A81:B81"/>
    <mergeCell ref="A82:B82"/>
    <mergeCell ref="A83:B83"/>
  </mergeCells>
  <pageMargins left="0.47244094488188981" right="0.23622047244094491" top="0.74803149606299213" bottom="0.74803149606299213" header="0.31496062992125984" footer="0.31496062992125984"/>
  <pageSetup paperSize="5" scale="45" fitToWidth="2" fitToHeight="3" orientation="landscape" r:id="rId1"/>
  <headerFooter>
    <oddHeader>&amp;L&amp;G&amp;C&amp;"Futura PT Book,Negrita"&amp;K002060Ministerio de Turismo
CORPORACIÓN DE FOMENTO DE LA INDUSTRIA HOTELERA Y DESARROLLO DEL TURISMO
Año 2023
EJECUCIÓN DE GASTO Y APLICACIONES FINANCIERAS
En RD $&amp;R&amp;G</oddHeader>
    <oddFooter>&amp;C&amp;"Futura PT Book,Regular"&amp;K002060Página  &amp;"Futura PT Book,Bold"&amp;K002060&amp;P&amp;K002060 &amp;"Futura PT Book,Regular"de &amp;"Futura PT Book,Bold"&amp;N</oddFooter>
  </headerFooter>
  <rowBreaks count="2" manualBreakCount="2">
    <brk id="37" max="16383" man="1"/>
    <brk id="67" max="16383" man="1"/>
  </rowBreaks>
  <ignoredErrors>
    <ignoredError sqref="F4 F10 F19:F20 F30:F37" formula="1"/>
  </ignoredErrors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Presupuestaria 2023</vt:lpstr>
      <vt:lpstr>'Ejecución Presupuestaria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Stefany Maria</cp:lastModifiedBy>
  <cp:lastPrinted>2023-10-06T19:21:24Z</cp:lastPrinted>
  <dcterms:created xsi:type="dcterms:W3CDTF">2018-04-17T18:57:16Z</dcterms:created>
  <dcterms:modified xsi:type="dcterms:W3CDTF">2023-10-16T17:26:22Z</dcterms:modified>
</cp:coreProperties>
</file>