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ary.flores\Desktop\PRESUPUESTO 2024\EJECUCION PRESP 12 DIC 2024\"/>
    </mc:Choice>
  </mc:AlternateContent>
  <xr:revisionPtr revIDLastSave="0" documentId="13_ncr:1_{600FF544-D13F-46F5-A06D-5714B0252FFC}" xr6:coauthVersionLast="47" xr6:coauthVersionMax="47" xr10:uidLastSave="{00000000-0000-0000-0000-000000000000}"/>
  <bookViews>
    <workbookView xWindow="-108" yWindow="-108" windowWidth="23256" windowHeight="12456" tabRatio="904" xr2:uid="{00000000-000D-0000-FFFF-FFFF00000000}"/>
  </bookViews>
  <sheets>
    <sheet name="Ejecución Presupuestaria Aument" sheetId="10" r:id="rId1"/>
  </sheets>
  <externalReferences>
    <externalReference r:id="rId2"/>
    <externalReference r:id="rId3"/>
  </externalReferences>
  <definedNames>
    <definedName name="_xlnm.Print_Titles" localSheetId="0">'Ejecución Presupuestaria Aument'!$1:$2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0" l="1"/>
  <c r="C29" i="10" l="1"/>
  <c r="C22" i="10"/>
  <c r="C21" i="10"/>
  <c r="C18" i="10"/>
  <c r="C17" i="10"/>
  <c r="L50" i="10" l="1"/>
  <c r="L46" i="10"/>
  <c r="L29" i="10"/>
  <c r="L27" i="10"/>
  <c r="L26" i="10"/>
  <c r="L25" i="10"/>
  <c r="L24" i="10"/>
  <c r="L22" i="10"/>
  <c r="L21" i="10"/>
  <c r="L18" i="10"/>
  <c r="L17" i="10"/>
  <c r="L15" i="10"/>
  <c r="L16" i="10"/>
  <c r="L14" i="10"/>
  <c r="L13" i="10"/>
  <c r="L12" i="10"/>
  <c r="L11" i="10"/>
  <c r="L9" i="10"/>
  <c r="L8" i="10"/>
  <c r="L7" i="10"/>
  <c r="L6" i="10"/>
  <c r="L5" i="10"/>
  <c r="R47" i="10" l="1"/>
  <c r="J10" i="10"/>
  <c r="H27" i="10"/>
  <c r="H17" i="10"/>
  <c r="D25" i="10"/>
  <c r="D17" i="10"/>
  <c r="D29" i="10"/>
  <c r="D5" i="10"/>
  <c r="R77" i="10"/>
  <c r="R75" i="10"/>
  <c r="R74" i="10" s="1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C74" i="10"/>
  <c r="B74" i="10"/>
  <c r="R73" i="10"/>
  <c r="R72" i="10"/>
  <c r="Q71" i="10"/>
  <c r="P71" i="10"/>
  <c r="O71" i="10"/>
  <c r="N71" i="10"/>
  <c r="M71" i="10"/>
  <c r="L71" i="10"/>
  <c r="K71" i="10"/>
  <c r="J71" i="10"/>
  <c r="J67" i="10" s="1"/>
  <c r="I71" i="10"/>
  <c r="H71" i="10"/>
  <c r="G71" i="10"/>
  <c r="F71" i="10"/>
  <c r="E71" i="10"/>
  <c r="C71" i="10"/>
  <c r="B71" i="10"/>
  <c r="R70" i="10"/>
  <c r="R69" i="10"/>
  <c r="Q68" i="10"/>
  <c r="Q67" i="10" s="1"/>
  <c r="P68" i="10"/>
  <c r="P67" i="10" s="1"/>
  <c r="O68" i="10"/>
  <c r="O67" i="10" s="1"/>
  <c r="N68" i="10"/>
  <c r="N67" i="10" s="1"/>
  <c r="M68" i="10"/>
  <c r="M67" i="10" s="1"/>
  <c r="L68" i="10"/>
  <c r="K68" i="10"/>
  <c r="J68" i="10"/>
  <c r="I68" i="10"/>
  <c r="I67" i="10" s="1"/>
  <c r="H68" i="10"/>
  <c r="H67" i="10" s="1"/>
  <c r="F68" i="10"/>
  <c r="E68" i="10"/>
  <c r="C68" i="10"/>
  <c r="B68" i="10"/>
  <c r="L67" i="10"/>
  <c r="G67" i="10"/>
  <c r="F67" i="10"/>
  <c r="E67" i="10"/>
  <c r="C67" i="10"/>
  <c r="R66" i="10"/>
  <c r="R65" i="10"/>
  <c r="R64" i="10"/>
  <c r="R63" i="10" s="1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C63" i="10"/>
  <c r="B63" i="10"/>
  <c r="R62" i="10"/>
  <c r="R61" i="10"/>
  <c r="R60" i="10" s="1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C60" i="10"/>
  <c r="B60" i="10"/>
  <c r="R59" i="10"/>
  <c r="R58" i="10"/>
  <c r="R57" i="10"/>
  <c r="N55" i="10"/>
  <c r="D56" i="10"/>
  <c r="D55" i="10" s="1"/>
  <c r="Q55" i="10"/>
  <c r="P55" i="10"/>
  <c r="O55" i="10"/>
  <c r="M55" i="10"/>
  <c r="L55" i="10"/>
  <c r="K55" i="10"/>
  <c r="J55" i="10"/>
  <c r="I55" i="10"/>
  <c r="H55" i="10"/>
  <c r="G55" i="10"/>
  <c r="E55" i="10"/>
  <c r="C55" i="10"/>
  <c r="B55" i="10"/>
  <c r="R54" i="10"/>
  <c r="D54" i="10"/>
  <c r="R53" i="10"/>
  <c r="D53" i="10"/>
  <c r="R52" i="10"/>
  <c r="D52" i="10"/>
  <c r="R51" i="10"/>
  <c r="D51" i="10"/>
  <c r="R50" i="10"/>
  <c r="D50" i="10"/>
  <c r="R49" i="10"/>
  <c r="D49" i="10"/>
  <c r="R48" i="10"/>
  <c r="D48" i="10"/>
  <c r="D47" i="10"/>
  <c r="M45" i="10"/>
  <c r="D46" i="10"/>
  <c r="Q45" i="10"/>
  <c r="P45" i="10"/>
  <c r="O45" i="10"/>
  <c r="N45" i="10"/>
  <c r="L45" i="10"/>
  <c r="K45" i="10"/>
  <c r="I45" i="10"/>
  <c r="H45" i="10"/>
  <c r="G45" i="10"/>
  <c r="E45" i="10"/>
  <c r="C45" i="10"/>
  <c r="B45" i="10"/>
  <c r="R44" i="10"/>
  <c r="R43" i="10"/>
  <c r="R42" i="10"/>
  <c r="R41" i="10"/>
  <c r="R40" i="10"/>
  <c r="R39" i="10"/>
  <c r="R38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C37" i="10"/>
  <c r="F31" i="10"/>
  <c r="F30" i="10" s="1"/>
  <c r="D31" i="10"/>
  <c r="D30" i="10" s="1"/>
  <c r="R30" i="10"/>
  <c r="Q30" i="10"/>
  <c r="P30" i="10"/>
  <c r="O30" i="10"/>
  <c r="N30" i="10"/>
  <c r="M30" i="10"/>
  <c r="L30" i="10"/>
  <c r="K30" i="10"/>
  <c r="J30" i="10"/>
  <c r="I30" i="10"/>
  <c r="H30" i="10"/>
  <c r="G30" i="10"/>
  <c r="E30" i="10"/>
  <c r="C30" i="10"/>
  <c r="B30" i="10"/>
  <c r="M20" i="10"/>
  <c r="R28" i="10"/>
  <c r="D28" i="10"/>
  <c r="D27" i="10"/>
  <c r="R26" i="10"/>
  <c r="D26" i="10"/>
  <c r="D24" i="10"/>
  <c r="R23" i="10"/>
  <c r="D23" i="10"/>
  <c r="R22" i="10"/>
  <c r="D22" i="10"/>
  <c r="F20" i="10"/>
  <c r="D21" i="10"/>
  <c r="Q20" i="10"/>
  <c r="P20" i="10"/>
  <c r="O20" i="10"/>
  <c r="L20" i="10"/>
  <c r="I20" i="10"/>
  <c r="H20" i="10"/>
  <c r="G20" i="10"/>
  <c r="E20" i="10"/>
  <c r="B20" i="10"/>
  <c r="R19" i="10"/>
  <c r="D19" i="10"/>
  <c r="C10" i="10"/>
  <c r="D16" i="10"/>
  <c r="R15" i="10"/>
  <c r="D15" i="10"/>
  <c r="R14" i="10"/>
  <c r="D14" i="10"/>
  <c r="R13" i="10"/>
  <c r="D13" i="10"/>
  <c r="R12" i="10"/>
  <c r="D12" i="10"/>
  <c r="K10" i="10"/>
  <c r="R11" i="10"/>
  <c r="Q10" i="10"/>
  <c r="P10" i="10"/>
  <c r="O10" i="10"/>
  <c r="M10" i="10"/>
  <c r="L10" i="10"/>
  <c r="I10" i="10"/>
  <c r="H10" i="10"/>
  <c r="G10" i="10"/>
  <c r="E10" i="10"/>
  <c r="D9" i="10"/>
  <c r="R8" i="10"/>
  <c r="D8" i="10"/>
  <c r="K4" i="10"/>
  <c r="D7" i="10"/>
  <c r="D6" i="10"/>
  <c r="F4" i="10"/>
  <c r="Q4" i="10"/>
  <c r="P4" i="10"/>
  <c r="O4" i="10"/>
  <c r="M4" i="10"/>
  <c r="L4" i="10"/>
  <c r="J4" i="10"/>
  <c r="I4" i="10"/>
  <c r="H4" i="10"/>
  <c r="G4" i="10"/>
  <c r="E4" i="10"/>
  <c r="B4" i="10"/>
  <c r="R71" i="10" l="1"/>
  <c r="R37" i="10"/>
  <c r="B67" i="10"/>
  <c r="K67" i="10"/>
  <c r="R68" i="10"/>
  <c r="R67" i="10" s="1"/>
  <c r="E76" i="10"/>
  <c r="J45" i="10"/>
  <c r="J20" i="10"/>
  <c r="G76" i="10"/>
  <c r="H76" i="10"/>
  <c r="I76" i="10"/>
  <c r="L76" i="10"/>
  <c r="R27" i="10"/>
  <c r="R7" i="10"/>
  <c r="N4" i="10"/>
  <c r="R56" i="10"/>
  <c r="R55" i="10" s="1"/>
  <c r="R25" i="10"/>
  <c r="R18" i="10"/>
  <c r="R9" i="10"/>
  <c r="R6" i="10"/>
  <c r="P76" i="10"/>
  <c r="N10" i="10"/>
  <c r="R29" i="10"/>
  <c r="R46" i="10"/>
  <c r="R45" i="10" s="1"/>
  <c r="R16" i="10"/>
  <c r="N20" i="10"/>
  <c r="M76" i="10"/>
  <c r="R17" i="10"/>
  <c r="R24" i="10"/>
  <c r="D45" i="10"/>
  <c r="B10" i="10"/>
  <c r="B76" i="10" s="1"/>
  <c r="D11" i="10"/>
  <c r="C20" i="10"/>
  <c r="D20" i="10"/>
  <c r="O76" i="10"/>
  <c r="Q76" i="10"/>
  <c r="D4" i="10"/>
  <c r="D18" i="10"/>
  <c r="F10" i="10"/>
  <c r="F45" i="10"/>
  <c r="C4" i="10"/>
  <c r="F55" i="10"/>
  <c r="R21" i="10"/>
  <c r="R5" i="10"/>
  <c r="K20" i="10"/>
  <c r="K76" i="10" s="1"/>
  <c r="C76" i="10" l="1"/>
  <c r="J76" i="10"/>
  <c r="F76" i="10"/>
  <c r="N76" i="10"/>
  <c r="R4" i="10"/>
  <c r="R20" i="10"/>
  <c r="R10" i="10"/>
  <c r="D10" i="10"/>
  <c r="D76" i="10" s="1"/>
  <c r="R76" i="10" l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<sst xmlns="http://schemas.openxmlformats.org/spreadsheetml/2006/main" count="101" uniqueCount="101">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</sst>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Comma" xfId="1" builtinId="3"/>
    <cellStyle name="Currency" xfId="3" builtinId="4"/>
    <cellStyle name="Millares 2" xfId="5" xr:uid="{5E14BA12-B612-49BB-86FC-B64A0B3A65C5}"/>
    <cellStyle name="Millares 3" xfId="6" xr:uid="{78A79EB3-CFC6-4042-AEB7-08F1BCE6702F}"/>
    <cellStyle name="Normal" xfId="0" builtinId="0"/>
    <cellStyle name="Normal 2" xfId="4" xr:uid="{9105A9C4-333F-41B8-A0A4-363E41E35A66}"/>
    <cellStyle name="Percent" xfId="2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41"/>
      <tableStyleElement type="totalRow" dxfId="40"/>
      <tableStyleElement type="firstRowStripe" dxfId="39"/>
      <tableStyleElement type="secondRowStripe" dxfId="38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4\EJECUCION%20PRESP%2007%20JULIO%202024\HOJA%20DE%20TRABAJO%20JULIO%202024.xlsm" TargetMode="External"/><Relationship Id="rId1" Type="http://schemas.openxmlformats.org/officeDocument/2006/relationships/externalLinkPath" Target="/Users/mary.flores/Desktop/PRESUPUESTO%202024/EJECUCION%20PRESP%2007%20JULIO%202024/HOJA%20DE%20TRABAJO%20JULIO%20202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"/>
      <sheetName val="JULIO"/>
      <sheetName val="Modificacion"/>
      <sheetName val="HOJA DE TRABAJO"/>
      <sheetName val="Combustibles"/>
      <sheetName val="Calculo Nomina "/>
      <sheetName val="Calculo TSS abril"/>
      <sheetName val="CONCEPTO"/>
      <sheetName val="2.6"/>
      <sheetName val="ISR"/>
      <sheetName val="GABI"/>
      <sheetName val="PENSION"/>
      <sheetName val="DIF SUELDO"/>
      <sheetName val="Adicional"/>
    </sheetNames>
    <sheetDataSet>
      <sheetData sheetId="0"/>
      <sheetData sheetId="1"/>
      <sheetData sheetId="2"/>
      <sheetData sheetId="3">
        <row r="6">
          <cell r="I6">
            <v>5581169.5900000017</v>
          </cell>
        </row>
        <row r="19">
          <cell r="I19">
            <v>687750</v>
          </cell>
        </row>
        <row r="25">
          <cell r="I25">
            <v>500000</v>
          </cell>
        </row>
        <row r="28">
          <cell r="F28">
            <v>3361054.3099999996</v>
          </cell>
        </row>
        <row r="30">
          <cell r="I30">
            <v>734375.48</v>
          </cell>
        </row>
        <row r="34">
          <cell r="I34">
            <v>268344.55</v>
          </cell>
        </row>
        <row r="41">
          <cell r="I41">
            <v>1590.51</v>
          </cell>
        </row>
        <row r="42">
          <cell r="F42">
            <v>214655</v>
          </cell>
        </row>
        <row r="44">
          <cell r="F44">
            <v>1089.69</v>
          </cell>
        </row>
        <row r="52">
          <cell r="I52">
            <v>178800</v>
          </cell>
        </row>
        <row r="56">
          <cell r="I56">
            <v>101849.09999999999</v>
          </cell>
        </row>
        <row r="65">
          <cell r="I65">
            <v>386854.81</v>
          </cell>
        </row>
        <row r="79">
          <cell r="I79">
            <v>2713666.8</v>
          </cell>
        </row>
        <row r="83">
          <cell r="I83">
            <v>249167.13999999998</v>
          </cell>
        </row>
        <row r="90">
          <cell r="I90">
            <v>3442.07</v>
          </cell>
        </row>
        <row r="96">
          <cell r="I96">
            <v>1363.68</v>
          </cell>
        </row>
        <row r="101">
          <cell r="I101">
            <v>24212.040000000005</v>
          </cell>
        </row>
        <row r="102">
          <cell r="I102">
            <v>5854.53</v>
          </cell>
        </row>
        <row r="111">
          <cell r="I111">
            <v>400196.98000000004</v>
          </cell>
        </row>
        <row r="120">
          <cell r="I120">
            <v>286747.61</v>
          </cell>
        </row>
        <row r="128">
          <cell r="F128">
            <v>382007.97</v>
          </cell>
        </row>
        <row r="135">
          <cell r="F135">
            <v>59800</v>
          </cell>
        </row>
        <row r="138">
          <cell r="F138">
            <v>116700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46F4F-012E-4046-88AE-395E113EA853}" name="Table4232" displayName="Table4232" ref="A2:R76" headerRowCount="0" totalsRowShown="0" headerRowDxfId="37" dataDxfId="36">
  <tableColumns count="18">
    <tableColumn id="1" xr3:uid="{49E6CF06-4013-4575-9919-522AEEF1AC28}" name="DETALLE" headerRowDxfId="35" dataDxfId="34"/>
    <tableColumn id="17" xr3:uid="{55E24DEB-18EE-47F2-AD1B-DEDC022C676E}" name="Columna1" headerRowDxfId="33" dataDxfId="32"/>
    <tableColumn id="3" xr3:uid="{A8D8560E-FBC9-433F-B514-62C0D37C9D0B}" name="Presupuesto Modificado" headerRowDxfId="31" dataDxfId="30"/>
    <tableColumn id="2" xr3:uid="{02DF30AD-4881-4F3C-81A8-17B81F473EDC}" name="Columna2" headerRowDxfId="29" dataDxfId="28"/>
    <tableColumn id="18" xr3:uid="{14712DF2-94E9-4307-A636-DB57286CFB50}" name="Columna3" headerRowDxfId="27" dataDxfId="26"/>
    <tableColumn id="4" xr3:uid="{4F341D36-5CFC-43E7-983E-36AB6324CC4A}" name="Gasto devengado" headerRowDxfId="25" dataDxfId="24"/>
    <tableColumn id="5" xr3:uid="{03DC70BC-94B5-471B-B37B-4E63E6D34611}" name="Column1" headerRowDxfId="23" dataDxfId="22"/>
    <tableColumn id="6" xr3:uid="{A4571470-2A05-45EF-ACA2-98BBC2EF62E7}" name="Column2" headerRowDxfId="21" dataDxfId="20"/>
    <tableColumn id="7" xr3:uid="{DDCCE872-9040-42BF-ABF3-F1612E3E1DD0}" name="Column3" headerRowDxfId="19" dataDxfId="18"/>
    <tableColumn id="8" xr3:uid="{CAEF9319-1872-4FF0-B039-4AD99F9DE150}" name="Column4" headerRowDxfId="17" dataDxfId="16"/>
    <tableColumn id="9" xr3:uid="{FFF45994-26B3-49B2-A235-25F56CC8F138}" name="Column5" headerRowDxfId="15" dataDxfId="14"/>
    <tableColumn id="10" xr3:uid="{FD631B9F-9DDD-4409-BFDB-37E4AD10A115}" name="Column6" headerRowDxfId="13" dataDxfId="12"/>
    <tableColumn id="11" xr3:uid="{34311E33-4CE4-4773-BB45-ED64704A4600}" name="Column7" headerRowDxfId="11" dataDxfId="10"/>
    <tableColumn id="12" xr3:uid="{CC66C208-6D20-4E68-AE8D-F0D6F19115E8}" name="Column8" headerRowDxfId="9" dataDxfId="8"/>
    <tableColumn id="13" xr3:uid="{3D318D34-109C-4AC5-BB66-21993109A684}" name="Column9" headerRowDxfId="7" dataDxfId="6"/>
    <tableColumn id="14" xr3:uid="{D09A7332-3627-4920-A071-099C47A8E98C}" name="Column10" headerRowDxfId="5" dataDxfId="4"/>
    <tableColumn id="15" xr3:uid="{9695FB4A-BF31-45B3-92C4-6E2682F7FD10}" name="Column11" headerRowDxfId="3" dataDxfId="2"/>
    <tableColumn id="16" xr3:uid="{00EF3B57-E160-49E4-8F9C-7E30450A9989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5DE3-8BCA-46DB-9720-2E214A23F74F}">
  <dimension ref="A1:AD111"/>
  <sheetViews>
    <sheetView showGridLines="0" tabSelected="1" view="pageLayout" topLeftCell="F69" zoomScale="81" zoomScaleNormal="70" zoomScaleSheetLayoutView="40" zoomScalePageLayoutView="81" workbookViewId="0">
      <selection activeCell="N80" sqref="N80"/>
    </sheetView>
  </sheetViews>
  <sheetFormatPr defaultColWidth="9.109375" defaultRowHeight="15"/>
  <cols>
    <col min="1" max="1" width="64.6640625" style="4" customWidth="1"/>
    <col min="2" max="2" width="21.5546875" style="12" customWidth="1"/>
    <col min="3" max="3" width="16.109375" style="4" customWidth="1"/>
    <col min="4" max="4" width="24.88671875" style="4" customWidth="1"/>
    <col min="5" max="5" width="18.44140625" style="12" customWidth="1"/>
    <col min="6" max="7" width="18.33203125" style="4" customWidth="1"/>
    <col min="8" max="17" width="17.44140625" style="4" customWidth="1"/>
    <col min="18" max="18" width="20.5546875" style="4" customWidth="1"/>
    <col min="19" max="19" width="96.6640625" style="4" bestFit="1" customWidth="1"/>
    <col min="20" max="20" width="9.109375" style="4"/>
    <col min="21" max="22" width="6.5546875" style="4" bestFit="1" customWidth="1"/>
    <col min="23" max="24" width="6.109375" style="4" bestFit="1" customWidth="1"/>
    <col min="25" max="26" width="6.5546875" style="4" bestFit="1" customWidth="1"/>
    <col min="27" max="28" width="6" style="4" bestFit="1" customWidth="1"/>
    <col min="29" max="30" width="7" style="4" bestFit="1" customWidth="1"/>
    <col min="31" max="16384" width="9.109375" style="4"/>
  </cols>
  <sheetData>
    <row r="1" spans="1:30" ht="45" customHeight="1">
      <c r="A1" s="14" t="s">
        <v>86</v>
      </c>
      <c r="B1" s="1" t="s">
        <v>93</v>
      </c>
      <c r="C1" s="1" t="s">
        <v>99</v>
      </c>
      <c r="D1" s="1" t="s">
        <v>96</v>
      </c>
      <c r="E1" s="1" t="s">
        <v>100</v>
      </c>
      <c r="F1" s="29" t="s">
        <v>89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97</v>
      </c>
      <c r="E2" s="1"/>
      <c r="F2" s="14" t="s">
        <v>73</v>
      </c>
      <c r="G2" s="14" t="s">
        <v>74</v>
      </c>
      <c r="H2" s="14" t="s">
        <v>75</v>
      </c>
      <c r="I2" s="14" t="s">
        <v>76</v>
      </c>
      <c r="J2" s="14" t="s">
        <v>77</v>
      </c>
      <c r="K2" s="14" t="s">
        <v>78</v>
      </c>
      <c r="L2" s="14" t="s">
        <v>79</v>
      </c>
      <c r="M2" s="14" t="s">
        <v>80</v>
      </c>
      <c r="N2" s="14" t="s">
        <v>81</v>
      </c>
      <c r="O2" s="14" t="s">
        <v>82</v>
      </c>
      <c r="P2" s="14" t="s">
        <v>83</v>
      </c>
      <c r="Q2" s="14" t="s">
        <v>84</v>
      </c>
      <c r="R2" s="14" t="s">
        <v>92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100625000</v>
      </c>
      <c r="C4" s="21">
        <f t="shared" ref="C4:R4" si="0">SUM(C5:C9)</f>
        <v>0</v>
      </c>
      <c r="D4" s="21">
        <f t="shared" si="0"/>
        <v>100625000</v>
      </c>
      <c r="E4" s="21">
        <f>SUM(E5:E9)</f>
        <v>0</v>
      </c>
      <c r="F4" s="21">
        <f t="shared" si="0"/>
        <v>6008696.6399999997</v>
      </c>
      <c r="G4" s="21">
        <f t="shared" si="0"/>
        <v>4983940.75</v>
      </c>
      <c r="H4" s="21">
        <f t="shared" si="0"/>
        <v>7121299.04</v>
      </c>
      <c r="I4" s="21">
        <f t="shared" si="0"/>
        <v>10668004.119999999</v>
      </c>
      <c r="J4" s="21">
        <f t="shared" si="0"/>
        <v>6084247.5500000007</v>
      </c>
      <c r="K4" s="21">
        <f t="shared" si="0"/>
        <v>6088820.3300000001</v>
      </c>
      <c r="L4" s="21">
        <f t="shared" si="0"/>
        <v>10864349.380000003</v>
      </c>
      <c r="M4" s="21">
        <f t="shared" si="0"/>
        <v>6355876.2400000002</v>
      </c>
      <c r="N4" s="21">
        <f t="shared" si="0"/>
        <v>4920987.8</v>
      </c>
      <c r="O4" s="21">
        <f t="shared" si="0"/>
        <v>9008159.379999999</v>
      </c>
      <c r="P4" s="21">
        <f t="shared" si="0"/>
        <v>5416565.79</v>
      </c>
      <c r="Q4" s="21">
        <f t="shared" si="0"/>
        <v>16362470.51</v>
      </c>
      <c r="R4" s="21">
        <f t="shared" si="0"/>
        <v>93883417.530000016</v>
      </c>
      <c r="U4" s="7"/>
    </row>
    <row r="5" spans="1:30" ht="30.75" customHeight="1">
      <c r="A5" s="16" t="s">
        <v>2</v>
      </c>
      <c r="B5" s="22">
        <v>65565000</v>
      </c>
      <c r="C5" s="22">
        <v>-200000</v>
      </c>
      <c r="D5" s="22">
        <f>+Table4232[[#This Row],[Columna1]]+Table4232[[#This Row],[Presupuesto Modificado]]</f>
        <v>65365000</v>
      </c>
      <c r="E5" s="22"/>
      <c r="F5" s="20">
        <v>4540808.26</v>
      </c>
      <c r="G5" s="20">
        <v>4279090.75</v>
      </c>
      <c r="H5" s="20">
        <v>4920717.72</v>
      </c>
      <c r="I5" s="20">
        <v>4740267</v>
      </c>
      <c r="J5" s="20">
        <v>4546126.620000001</v>
      </c>
      <c r="K5" s="20">
        <v>4553398.13</v>
      </c>
      <c r="L5" s="20">
        <f>+'[1]HOJA DE TRABAJO'!$I$6</f>
        <v>5581169.5900000017</v>
      </c>
      <c r="M5" s="20">
        <v>5085734.84</v>
      </c>
      <c r="N5" s="20">
        <v>3788057.02</v>
      </c>
      <c r="O5" s="20">
        <v>4749518.91</v>
      </c>
      <c r="P5" s="20">
        <v>3749839.01</v>
      </c>
      <c r="Q5" s="20">
        <v>11583713.779999999</v>
      </c>
      <c r="R5" s="21">
        <f>SUM(Table4232[[#This Row],[Gasto devengado]:[Column11]])</f>
        <v>62118441.630000003</v>
      </c>
    </row>
    <row r="6" spans="1:30" ht="30.75" customHeight="1">
      <c r="A6" s="16" t="s">
        <v>3</v>
      </c>
      <c r="B6" s="22">
        <v>20190000</v>
      </c>
      <c r="C6" s="22">
        <v>200000</v>
      </c>
      <c r="D6" s="22">
        <f>+Table4232[[#This Row],[Columna1]]+Table4232[[#This Row],[Presupuesto Modificado]]</f>
        <v>20390000</v>
      </c>
      <c r="E6" s="22"/>
      <c r="F6" s="20">
        <v>726850</v>
      </c>
      <c r="G6" s="20">
        <v>704850</v>
      </c>
      <c r="H6" s="20">
        <v>705750</v>
      </c>
      <c r="I6" s="20">
        <v>4694750</v>
      </c>
      <c r="J6" s="20">
        <v>711883.41</v>
      </c>
      <c r="K6" s="20">
        <v>793161.96</v>
      </c>
      <c r="L6" s="20">
        <f>+'[1]HOJA DE TRABAJO'!$I$19</f>
        <v>687750</v>
      </c>
      <c r="M6" s="20">
        <v>606750</v>
      </c>
      <c r="N6" s="20">
        <v>516750</v>
      </c>
      <c r="O6" s="20">
        <v>3651663.69</v>
      </c>
      <c r="P6" s="20">
        <v>559750</v>
      </c>
      <c r="Q6" s="20">
        <f>3957083.33+200000</f>
        <v>4157083.33</v>
      </c>
      <c r="R6" s="21">
        <f>SUM(Table4232[[#This Row],[Gasto devengado]:[Column11]])</f>
        <v>18516992.390000001</v>
      </c>
    </row>
    <row r="7" spans="1:30" ht="30.75" customHeight="1">
      <c r="A7" s="16" t="s">
        <v>33</v>
      </c>
      <c r="B7" s="22">
        <v>1500000</v>
      </c>
      <c r="C7" s="22"/>
      <c r="D7" s="22">
        <f>+Table4232[[#This Row],[Columna1]]+Table4232[[#This Row],[Presupuesto Modificado]]</f>
        <v>1500000</v>
      </c>
      <c r="E7" s="22"/>
      <c r="F7" s="20"/>
      <c r="G7" s="20"/>
      <c r="H7" s="20"/>
      <c r="I7" s="20">
        <v>500000</v>
      </c>
      <c r="J7" s="20"/>
      <c r="K7" s="20"/>
      <c r="L7" s="20">
        <f>+'[1]HOJA DE TRABAJO'!$I$25</f>
        <v>500000</v>
      </c>
      <c r="M7" s="20"/>
      <c r="N7" s="20"/>
      <c r="O7" s="20"/>
      <c r="P7" s="20">
        <v>500000</v>
      </c>
      <c r="Q7" s="20"/>
      <c r="R7" s="21">
        <f>SUM(Table4232[[#This Row],[Gasto devengado]:[Column11]])</f>
        <v>1500000</v>
      </c>
    </row>
    <row r="8" spans="1:30" ht="30.75" customHeight="1">
      <c r="A8" s="16" t="s">
        <v>4</v>
      </c>
      <c r="B8" s="22">
        <v>3700000</v>
      </c>
      <c r="C8" s="22"/>
      <c r="D8" s="22">
        <f>+Table4232[[#This Row],[Columna1]]+Table4232[[#This Row],[Presupuesto Modificado]]</f>
        <v>3700000</v>
      </c>
      <c r="E8" s="22"/>
      <c r="F8" s="20"/>
      <c r="G8" s="20"/>
      <c r="H8" s="20"/>
      <c r="I8" s="20"/>
      <c r="J8" s="20">
        <v>100000</v>
      </c>
      <c r="K8" s="20"/>
      <c r="L8" s="20">
        <f>+'[1]HOJA DE TRABAJO'!$F$28</f>
        <v>3361054.3099999996</v>
      </c>
      <c r="M8" s="20"/>
      <c r="N8" s="20"/>
      <c r="O8" s="20"/>
      <c r="P8" s="20"/>
      <c r="Q8" s="20"/>
      <c r="R8" s="21">
        <f>SUM(Table4232[[#This Row],[Gasto devengado]:[Column11]])</f>
        <v>3461054.3099999996</v>
      </c>
    </row>
    <row r="9" spans="1:30" ht="30.75" customHeight="1">
      <c r="A9" s="16" t="s">
        <v>5</v>
      </c>
      <c r="B9" s="22">
        <v>9670000</v>
      </c>
      <c r="C9" s="22"/>
      <c r="D9" s="22">
        <f>+Table4232[[#This Row],[Columna1]]+Table4232[[#This Row],[Presupuesto Modificado]]</f>
        <v>9670000</v>
      </c>
      <c r="E9" s="22"/>
      <c r="F9" s="20">
        <v>741038.38</v>
      </c>
      <c r="G9" s="20"/>
      <c r="H9" s="20">
        <v>1494831.32</v>
      </c>
      <c r="I9" s="20">
        <v>732987.12</v>
      </c>
      <c r="J9" s="20">
        <v>726237.52</v>
      </c>
      <c r="K9" s="20">
        <v>742260.24</v>
      </c>
      <c r="L9" s="20">
        <f>+'[1]HOJA DE TRABAJO'!$I$30</f>
        <v>734375.48</v>
      </c>
      <c r="M9" s="20">
        <v>663391.4</v>
      </c>
      <c r="N9" s="20">
        <v>616180.78</v>
      </c>
      <c r="O9" s="20">
        <v>606976.78</v>
      </c>
      <c r="P9" s="20">
        <v>606976.78</v>
      </c>
      <c r="Q9" s="20">
        <v>621673.4</v>
      </c>
      <c r="R9" s="21">
        <f>SUM(Table4232[[#This Row],[Gasto devengado]:[Column11]])</f>
        <v>8286929.200000002</v>
      </c>
    </row>
    <row r="10" spans="1:30" ht="30.75" customHeight="1">
      <c r="A10" s="15" t="s">
        <v>6</v>
      </c>
      <c r="B10" s="21">
        <f t="shared" ref="B10:R10" si="1">SUM(B11:B19)</f>
        <v>36648000</v>
      </c>
      <c r="C10" s="21">
        <f t="shared" si="1"/>
        <v>367000</v>
      </c>
      <c r="D10" s="21">
        <f t="shared" si="1"/>
        <v>37015000</v>
      </c>
      <c r="E10" s="21">
        <f t="shared" si="1"/>
        <v>0</v>
      </c>
      <c r="F10" s="21">
        <f t="shared" si="1"/>
        <v>2295998.83</v>
      </c>
      <c r="G10" s="21">
        <f>SUM(G11:G19)</f>
        <v>2529750.34</v>
      </c>
      <c r="H10" s="21">
        <f t="shared" si="1"/>
        <v>2483520.14</v>
      </c>
      <c r="I10" s="21">
        <f t="shared" si="1"/>
        <v>2715679.8499999996</v>
      </c>
      <c r="J10" s="21">
        <f t="shared" si="1"/>
        <v>3189093.7299999995</v>
      </c>
      <c r="K10" s="21">
        <f t="shared" si="1"/>
        <v>4352163.2300000004</v>
      </c>
      <c r="L10" s="21">
        <f t="shared" si="1"/>
        <v>3866850.46</v>
      </c>
      <c r="M10" s="21">
        <f t="shared" si="1"/>
        <v>2833633.43</v>
      </c>
      <c r="N10" s="21">
        <f t="shared" si="1"/>
        <v>3031649.5</v>
      </c>
      <c r="O10" s="21">
        <f t="shared" si="1"/>
        <v>2116852.29</v>
      </c>
      <c r="P10" s="21">
        <f t="shared" si="1"/>
        <v>3232557.09</v>
      </c>
      <c r="Q10" s="21">
        <f t="shared" si="1"/>
        <v>1479617.8</v>
      </c>
      <c r="R10" s="21">
        <f t="shared" si="1"/>
        <v>34127366.689999998</v>
      </c>
    </row>
    <row r="11" spans="1:30" ht="30.75" customHeight="1">
      <c r="A11" s="16" t="s">
        <v>7</v>
      </c>
      <c r="B11" s="22">
        <v>2458000</v>
      </c>
      <c r="C11" s="22">
        <v>200000</v>
      </c>
      <c r="D11" s="22">
        <f>+Table4232[[#This Row],[Columna1]]+Table4232[[#This Row],[Presupuesto Modificado]]</f>
        <v>2658000</v>
      </c>
      <c r="E11" s="22"/>
      <c r="F11" s="20">
        <v>152095.31</v>
      </c>
      <c r="G11" s="20">
        <v>87199.08</v>
      </c>
      <c r="H11" s="20">
        <v>283865.09999999998</v>
      </c>
      <c r="I11" s="20">
        <v>214975.97</v>
      </c>
      <c r="J11" s="20">
        <v>160860.95000000001</v>
      </c>
      <c r="K11" s="20">
        <v>189376.29</v>
      </c>
      <c r="L11" s="20">
        <f>+'[1]HOJA DE TRABAJO'!$I$34</f>
        <v>268344.55</v>
      </c>
      <c r="M11" s="20">
        <v>251614.49</v>
      </c>
      <c r="N11" s="20">
        <v>176235.58</v>
      </c>
      <c r="O11" s="20">
        <v>264634.99</v>
      </c>
      <c r="P11" s="20">
        <v>196728.98</v>
      </c>
      <c r="Q11" s="20">
        <v>259850.62</v>
      </c>
      <c r="R11" s="21">
        <f>SUM(Table4232[[#This Row],[Gasto devengado]:[Column11]])</f>
        <v>2505781.91</v>
      </c>
    </row>
    <row r="12" spans="1:30" ht="30.75" customHeight="1">
      <c r="A12" s="16" t="s">
        <v>8</v>
      </c>
      <c r="B12" s="22">
        <v>110000</v>
      </c>
      <c r="C12" s="22"/>
      <c r="D12" s="22">
        <f>+Table4232[[#This Row],[Columna1]]+Table4232[[#This Row],[Presupuesto Modificado]]</f>
        <v>110000</v>
      </c>
      <c r="E12" s="22"/>
      <c r="F12" s="20"/>
      <c r="G12" s="20">
        <v>310</v>
      </c>
      <c r="H12" s="20">
        <v>340</v>
      </c>
      <c r="I12" s="20">
        <v>7315.17</v>
      </c>
      <c r="J12" s="20">
        <v>235</v>
      </c>
      <c r="K12" s="20">
        <v>1371.64</v>
      </c>
      <c r="L12" s="20">
        <f>+'[1]HOJA DE TRABAJO'!$I$41</f>
        <v>1590.51</v>
      </c>
      <c r="M12" s="20">
        <v>1299.46</v>
      </c>
      <c r="N12" s="20"/>
      <c r="O12" s="20">
        <v>865</v>
      </c>
      <c r="P12" s="20">
        <v>639.83000000000004</v>
      </c>
      <c r="Q12" s="20">
        <v>427</v>
      </c>
      <c r="R12" s="21">
        <f>SUM(Table4232[[#This Row],[Gasto devengado]:[Column11]])</f>
        <v>14393.609999999999</v>
      </c>
    </row>
    <row r="13" spans="1:30" ht="30.75" customHeight="1">
      <c r="A13" s="16" t="s">
        <v>9</v>
      </c>
      <c r="B13" s="22">
        <v>2050000</v>
      </c>
      <c r="C13" s="22">
        <v>-200000</v>
      </c>
      <c r="D13" s="22">
        <f>+Table4232[[#This Row],[Columna1]]+Table4232[[#This Row],[Presupuesto Modificado]]</f>
        <v>1850000</v>
      </c>
      <c r="E13" s="22"/>
      <c r="F13" s="20">
        <v>141837.5</v>
      </c>
      <c r="G13" s="20">
        <v>253820</v>
      </c>
      <c r="H13" s="20"/>
      <c r="I13" s="20"/>
      <c r="J13" s="20">
        <v>196354.5</v>
      </c>
      <c r="K13" s="20"/>
      <c r="L13" s="20">
        <f>+'[1]HOJA DE TRABAJO'!$F$42</f>
        <v>214655</v>
      </c>
      <c r="M13" s="20">
        <v>144570</v>
      </c>
      <c r="N13" s="20"/>
      <c r="O13" s="20">
        <v>203092.5</v>
      </c>
      <c r="P13" s="20"/>
      <c r="Q13" s="20"/>
      <c r="R13" s="21">
        <f>SUM(Table4232[[#This Row],[Gasto devengado]:[Column11]])</f>
        <v>1154329.5</v>
      </c>
    </row>
    <row r="14" spans="1:30" ht="30.75" customHeight="1">
      <c r="A14" s="16" t="s">
        <v>10</v>
      </c>
      <c r="B14" s="22">
        <v>240000</v>
      </c>
      <c r="C14" s="22"/>
      <c r="D14" s="22">
        <f>+Table4232[[#This Row],[Columna1]]+Table4232[[#This Row],[Presupuesto Modificado]]</f>
        <v>240000</v>
      </c>
      <c r="E14" s="22"/>
      <c r="F14" s="20">
        <v>625</v>
      </c>
      <c r="G14" s="20">
        <v>11183.69</v>
      </c>
      <c r="H14" s="20">
        <v>1180</v>
      </c>
      <c r="I14" s="20">
        <v>10200</v>
      </c>
      <c r="J14" s="20">
        <v>10527</v>
      </c>
      <c r="K14" s="20">
        <v>1234.54</v>
      </c>
      <c r="L14" s="20">
        <f>+'[1]HOJA DE TRABAJO'!$F$44</f>
        <v>1089.69</v>
      </c>
      <c r="M14" s="20">
        <v>10658.76</v>
      </c>
      <c r="N14" s="20">
        <v>148</v>
      </c>
      <c r="O14" s="20">
        <v>11948.48</v>
      </c>
      <c r="P14" s="20">
        <v>21114.99</v>
      </c>
      <c r="Q14" s="20">
        <v>11433.26</v>
      </c>
      <c r="R14" s="21">
        <f>SUM(Table4232[[#This Row],[Gasto devengado]:[Column11]])</f>
        <v>91343.41</v>
      </c>
    </row>
    <row r="15" spans="1:30" ht="30.75" customHeight="1">
      <c r="A15" s="16" t="s">
        <v>11</v>
      </c>
      <c r="B15" s="22">
        <v>105000</v>
      </c>
      <c r="C15" s="22">
        <v>200000</v>
      </c>
      <c r="D15" s="22">
        <f>+Table4232[[#This Row],[Columna1]]+Table4232[[#This Row],[Presupuesto Modificado]]</f>
        <v>305000</v>
      </c>
      <c r="E15" s="22"/>
      <c r="F15" s="20"/>
      <c r="G15" s="20"/>
      <c r="H15" s="20"/>
      <c r="I15" s="20"/>
      <c r="J15" s="20"/>
      <c r="K15" s="20"/>
      <c r="L15" s="20">
        <f>+'[1]HOJA DE TRABAJO'!$I$52</f>
        <v>178800</v>
      </c>
      <c r="M15" s="20">
        <v>32184</v>
      </c>
      <c r="N15" s="20"/>
      <c r="O15" s="20"/>
      <c r="P15" s="20"/>
      <c r="Q15" s="20"/>
      <c r="R15" s="21">
        <f>SUM(Table4232[[#This Row],[Gasto devengado]:[Column11]])</f>
        <v>210984</v>
      </c>
    </row>
    <row r="16" spans="1:30" ht="30.75" customHeight="1">
      <c r="A16" s="16" t="s">
        <v>12</v>
      </c>
      <c r="B16" s="22">
        <v>1730000</v>
      </c>
      <c r="C16" s="22"/>
      <c r="D16" s="22">
        <f>+Table4232[[#This Row],[Columna1]]+Table4232[[#This Row],[Presupuesto Modificado]]</f>
        <v>1730000</v>
      </c>
      <c r="E16" s="22"/>
      <c r="F16" s="20">
        <v>92162.67</v>
      </c>
      <c r="G16" s="20">
        <v>89088.62</v>
      </c>
      <c r="H16" s="20">
        <v>91050.81</v>
      </c>
      <c r="I16" s="20">
        <v>260558.47</v>
      </c>
      <c r="J16" s="20">
        <v>294476.71000000002</v>
      </c>
      <c r="K16" s="20">
        <v>302077.33</v>
      </c>
      <c r="L16" s="20">
        <f>+'[1]HOJA DE TRABAJO'!$I$56</f>
        <v>101849.09999999999</v>
      </c>
      <c r="M16" s="20">
        <v>101849.1</v>
      </c>
      <c r="N16" s="20">
        <v>106307.08</v>
      </c>
      <c r="O16" s="20">
        <v>80687.210000000006</v>
      </c>
      <c r="P16" s="23">
        <v>80687.210000000006</v>
      </c>
      <c r="Q16" s="20">
        <v>191014.21</v>
      </c>
      <c r="R16" s="21">
        <f>SUM(Table4232[[#This Row],[Gasto devengado]:[Column11]])</f>
        <v>1791808.5200000003</v>
      </c>
    </row>
    <row r="17" spans="1:18" ht="30.75" customHeight="1">
      <c r="A17" s="16" t="s">
        <v>13</v>
      </c>
      <c r="B17" s="22">
        <v>1400000</v>
      </c>
      <c r="C17" s="22">
        <f>280000+562000</f>
        <v>842000</v>
      </c>
      <c r="D17" s="22">
        <f>+Table4232[[#This Row],[Columna1]]+Table4232[[#This Row],[Presupuesto Modificado]]</f>
        <v>2242000</v>
      </c>
      <c r="E17" s="22"/>
      <c r="F17" s="20">
        <v>80381.19</v>
      </c>
      <c r="G17" s="20">
        <v>59697.24</v>
      </c>
      <c r="H17" s="20">
        <f>195120.38+3000+9688.55+3800</f>
        <v>211608.93</v>
      </c>
      <c r="I17" s="20">
        <v>194045.35</v>
      </c>
      <c r="J17" s="20">
        <v>23997.1</v>
      </c>
      <c r="K17" s="20">
        <v>312729.52</v>
      </c>
      <c r="L17" s="20">
        <f>+'[1]HOJA DE TRABAJO'!$I$65</f>
        <v>386854.81</v>
      </c>
      <c r="M17" s="20">
        <v>365975.03</v>
      </c>
      <c r="N17" s="20">
        <v>81289.320000000007</v>
      </c>
      <c r="O17" s="20">
        <v>146317.26999999999</v>
      </c>
      <c r="P17" s="20">
        <v>170452.95</v>
      </c>
      <c r="Q17" s="20">
        <v>357690.41</v>
      </c>
      <c r="R17" s="21">
        <f>SUM(Table4232[[#This Row],[Gasto devengado]:[Column11]])</f>
        <v>2391039.12</v>
      </c>
    </row>
    <row r="18" spans="1:18" ht="30.75" customHeight="1">
      <c r="A18" s="16" t="s">
        <v>14</v>
      </c>
      <c r="B18" s="22">
        <v>28555000</v>
      </c>
      <c r="C18" s="22">
        <f>1625000-2300000</f>
        <v>-675000</v>
      </c>
      <c r="D18" s="22">
        <f>+Table4232[[#This Row],[Columna1]]+Table4232[[#This Row],[Presupuesto Modificado]]</f>
        <v>27880000</v>
      </c>
      <c r="E18" s="22"/>
      <c r="F18" s="20">
        <v>1828897.16</v>
      </c>
      <c r="G18" s="20">
        <v>2028451.71</v>
      </c>
      <c r="H18" s="20">
        <v>1895475.3</v>
      </c>
      <c r="I18" s="20">
        <v>2028584.89</v>
      </c>
      <c r="J18" s="20">
        <v>2502642.4699999997</v>
      </c>
      <c r="K18" s="20">
        <v>3545373.91</v>
      </c>
      <c r="L18" s="20">
        <f>+'[1]HOJA DE TRABAJO'!$I$79</f>
        <v>2713666.8</v>
      </c>
      <c r="M18" s="20">
        <v>1925482.59</v>
      </c>
      <c r="N18" s="20">
        <v>2667669.52</v>
      </c>
      <c r="O18" s="20">
        <v>1409306.84</v>
      </c>
      <c r="P18" s="20">
        <v>2762933.13</v>
      </c>
      <c r="Q18" s="20">
        <v>659202.30000000005</v>
      </c>
      <c r="R18" s="21">
        <f>SUM(Table4232[[#This Row],[Gasto devengado]:[Column11]])</f>
        <v>25967686.619999997</v>
      </c>
    </row>
    <row r="19" spans="1:18" ht="30.75" customHeight="1">
      <c r="A19" s="16" t="s">
        <v>34</v>
      </c>
      <c r="B19" s="22"/>
      <c r="C19" s="22"/>
      <c r="D19" s="22">
        <f>+Table4232[[#This Row],[Columna1]]+Table4232[[#This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11282000</v>
      </c>
      <c r="C20" s="21">
        <f t="shared" si="2"/>
        <v>333000</v>
      </c>
      <c r="D20" s="21">
        <f t="shared" si="2"/>
        <v>11615000</v>
      </c>
      <c r="E20" s="21">
        <f t="shared" si="2"/>
        <v>0</v>
      </c>
      <c r="F20" s="21">
        <f t="shared" si="2"/>
        <v>365197.13</v>
      </c>
      <c r="G20" s="21">
        <f>SUM(G21:G29)</f>
        <v>935946.78</v>
      </c>
      <c r="H20" s="21">
        <f t="shared" si="2"/>
        <v>754882.84000000008</v>
      </c>
      <c r="I20" s="21">
        <f t="shared" si="2"/>
        <v>593762.23</v>
      </c>
      <c r="J20" s="21">
        <f t="shared" si="2"/>
        <v>819558.15</v>
      </c>
      <c r="K20" s="21">
        <f t="shared" si="2"/>
        <v>741256.8</v>
      </c>
      <c r="L20" s="21">
        <f t="shared" si="2"/>
        <v>970984.05</v>
      </c>
      <c r="M20" s="21">
        <f t="shared" si="2"/>
        <v>1044550.5399999999</v>
      </c>
      <c r="N20" s="21">
        <f t="shared" si="2"/>
        <v>576589.15</v>
      </c>
      <c r="O20" s="21">
        <f t="shared" si="2"/>
        <v>707518.85999999987</v>
      </c>
      <c r="P20" s="21">
        <f t="shared" si="2"/>
        <v>727812.17</v>
      </c>
      <c r="Q20" s="21">
        <f t="shared" si="2"/>
        <v>946883.52</v>
      </c>
      <c r="R20" s="21">
        <f t="shared" si="2"/>
        <v>9184942.2200000007</v>
      </c>
    </row>
    <row r="21" spans="1:18" ht="30.75" customHeight="1">
      <c r="A21" s="16" t="s">
        <v>16</v>
      </c>
      <c r="B21" s="22">
        <v>820000</v>
      </c>
      <c r="C21" s="22">
        <f>1100000+60000</f>
        <v>1160000</v>
      </c>
      <c r="D21" s="22">
        <f>+Table4232[[#This Row],[Columna1]]+Table4232[[#This Row],[Presupuesto Modificado]]</f>
        <v>1980000</v>
      </c>
      <c r="E21" s="22"/>
      <c r="F21" s="20">
        <v>16916.11</v>
      </c>
      <c r="G21" s="20">
        <v>39063.58</v>
      </c>
      <c r="H21" s="20">
        <v>131192.81</v>
      </c>
      <c r="I21" s="20">
        <v>38133.81</v>
      </c>
      <c r="J21" s="20">
        <v>195984.94</v>
      </c>
      <c r="K21" s="20">
        <v>167302.03</v>
      </c>
      <c r="L21" s="20">
        <f>+'[1]HOJA DE TRABAJO'!$I$83</f>
        <v>249167.13999999998</v>
      </c>
      <c r="M21" s="20">
        <v>267516.26</v>
      </c>
      <c r="N21" s="20">
        <v>216428.48</v>
      </c>
      <c r="O21" s="20">
        <v>174828.92</v>
      </c>
      <c r="P21" s="20">
        <v>182039.89</v>
      </c>
      <c r="Q21" s="20">
        <v>364554.78</v>
      </c>
      <c r="R21" s="21">
        <f>SUM(Table4232[[#This Row],[Gasto devengado]:[Column11]])</f>
        <v>2043128.7500000002</v>
      </c>
    </row>
    <row r="22" spans="1:18" ht="30.75" customHeight="1">
      <c r="A22" s="16" t="s">
        <v>17</v>
      </c>
      <c r="B22" s="22">
        <v>820000</v>
      </c>
      <c r="C22" s="22">
        <f>-50000-350000</f>
        <v>-400000</v>
      </c>
      <c r="D22" s="22">
        <f>+Table4232[[#This Row],[Columna1]]+Table4232[[#This Row],[Presupuesto Modificado]]</f>
        <v>420000</v>
      </c>
      <c r="E22" s="22"/>
      <c r="F22" s="20">
        <v>508.47</v>
      </c>
      <c r="G22" s="20"/>
      <c r="H22" s="20">
        <v>2445.46</v>
      </c>
      <c r="I22" s="20">
        <v>2372.88</v>
      </c>
      <c r="J22" s="20">
        <v>34200</v>
      </c>
      <c r="K22" s="20">
        <v>4669.49</v>
      </c>
      <c r="L22" s="20">
        <f>+'[1]HOJA DE TRABAJO'!$I$90</f>
        <v>3442.07</v>
      </c>
      <c r="M22" s="20">
        <v>448.52</v>
      </c>
      <c r="N22" s="20">
        <v>1860</v>
      </c>
      <c r="O22" s="20">
        <v>767.87</v>
      </c>
      <c r="P22" s="20">
        <v>635.59</v>
      </c>
      <c r="Q22" s="20"/>
      <c r="R22" s="21">
        <f>SUM(Table4232[[#This Row],[Gasto devengado]:[Column11]])</f>
        <v>51350.349999999991</v>
      </c>
    </row>
    <row r="23" spans="1:18" ht="30.75" customHeight="1">
      <c r="A23" s="16" t="s">
        <v>18</v>
      </c>
      <c r="B23" s="22">
        <v>367000</v>
      </c>
      <c r="C23" s="22"/>
      <c r="D23" s="22">
        <f>+Table4232[[#This Row],[Columna1]]+Table4232[[#This Row],[Presupuesto Modificado]]</f>
        <v>367000</v>
      </c>
      <c r="E23" s="22"/>
      <c r="F23" s="20">
        <v>508.47</v>
      </c>
      <c r="G23" s="20">
        <v>60834.94</v>
      </c>
      <c r="H23" s="20">
        <v>390.64</v>
      </c>
      <c r="I23" s="20">
        <v>86454.95</v>
      </c>
      <c r="J23" s="20">
        <v>62213.06</v>
      </c>
      <c r="K23" s="20">
        <v>2201.4</v>
      </c>
      <c r="L23" s="20"/>
      <c r="M23" s="20">
        <v>25723.25</v>
      </c>
      <c r="N23" s="20">
        <v>541.33000000000004</v>
      </c>
      <c r="O23" s="20">
        <v>16410.13</v>
      </c>
      <c r="P23" s="20">
        <v>39297.19</v>
      </c>
      <c r="Q23" s="20">
        <v>2966.91</v>
      </c>
      <c r="R23" s="21">
        <f>SUM(Table4232[[#This Row],[Gasto devengado]:[Column11]])</f>
        <v>297542.26999999996</v>
      </c>
    </row>
    <row r="24" spans="1:18" ht="30.75" customHeight="1">
      <c r="A24" s="16" t="s">
        <v>19</v>
      </c>
      <c r="B24" s="22">
        <v>20000</v>
      </c>
      <c r="C24" s="22"/>
      <c r="D24" s="22">
        <f>+Table4232[[#This Row],[Columna1]]+Table4232[[#This Row],[Presupuesto Modificado]]</f>
        <v>20000</v>
      </c>
      <c r="E24" s="22"/>
      <c r="F24" s="20">
        <v>41130.54</v>
      </c>
      <c r="G24" s="20">
        <v>2870.56</v>
      </c>
      <c r="H24" s="20"/>
      <c r="I24" s="20"/>
      <c r="J24" s="20">
        <v>389.9</v>
      </c>
      <c r="K24" s="20">
        <v>2615.06</v>
      </c>
      <c r="L24" s="20">
        <f>+'[1]HOJA DE TRABAJO'!$I$96</f>
        <v>1363.68</v>
      </c>
      <c r="M24" s="20"/>
      <c r="N24" s="20">
        <v>4522.1899999999996</v>
      </c>
      <c r="O24" s="20">
        <v>714.83</v>
      </c>
      <c r="P24" s="20">
        <v>252.84</v>
      </c>
      <c r="Q24" s="20">
        <v>6266.63</v>
      </c>
      <c r="R24" s="21">
        <f>SUM(Table4232[[#This Row],[Gasto devengado]:[Column11]])</f>
        <v>60126.229999999996</v>
      </c>
    </row>
    <row r="25" spans="1:18" ht="30.75" customHeight="1">
      <c r="A25" s="16" t="s">
        <v>20</v>
      </c>
      <c r="B25" s="22">
        <v>605000</v>
      </c>
      <c r="C25" s="22">
        <v>30000</v>
      </c>
      <c r="D25" s="22">
        <f>+Table4232[[#This Row],[Columna1]]+Table4232[[#This Row],[Presupuesto Modificado]]</f>
        <v>635000</v>
      </c>
      <c r="E25" s="22"/>
      <c r="F25" s="20"/>
      <c r="G25" s="20">
        <v>66230.69</v>
      </c>
      <c r="H25" s="20">
        <v>176476.84</v>
      </c>
      <c r="I25" s="20">
        <v>7580.53</v>
      </c>
      <c r="J25" s="20">
        <v>1365.6799999999998</v>
      </c>
      <c r="K25" s="20">
        <v>31863.46</v>
      </c>
      <c r="L25" s="20">
        <f>+'[1]HOJA DE TRABAJO'!$I$101</f>
        <v>24212.040000000005</v>
      </c>
      <c r="M25" s="20">
        <v>12205.72</v>
      </c>
      <c r="N25" s="20">
        <v>1033.47</v>
      </c>
      <c r="O25" s="20">
        <v>4333.6400000000003</v>
      </c>
      <c r="P25" s="20">
        <v>12202.67</v>
      </c>
      <c r="Q25" s="20">
        <v>7853.27</v>
      </c>
      <c r="R25" s="21">
        <f>SUM(Table4232[[#This Row],[Gasto devengado]:[Column11]])</f>
        <v>345358.00999999995</v>
      </c>
    </row>
    <row r="26" spans="1:18" ht="30.75" customHeight="1">
      <c r="A26" s="16" t="s">
        <v>21</v>
      </c>
      <c r="B26" s="22">
        <v>400000</v>
      </c>
      <c r="C26" s="22"/>
      <c r="D26" s="22">
        <f>+Table4232[[#This Row],[Columna1]]+Table4232[[#This Row],[Presupuesto Modificado]]</f>
        <v>400000</v>
      </c>
      <c r="E26" s="22"/>
      <c r="F26" s="20">
        <v>2167.2399999999998</v>
      </c>
      <c r="G26" s="20">
        <v>4752.22</v>
      </c>
      <c r="H26" s="20">
        <v>31420.23</v>
      </c>
      <c r="I26" s="20">
        <v>829.11</v>
      </c>
      <c r="J26" s="20">
        <v>6114.67</v>
      </c>
      <c r="K26" s="20">
        <v>9731.4</v>
      </c>
      <c r="L26" s="20">
        <f>+'[1]HOJA DE TRABAJO'!$I$102</f>
        <v>5854.53</v>
      </c>
      <c r="M26" s="20">
        <v>4989.41</v>
      </c>
      <c r="N26" s="20">
        <v>1267.46</v>
      </c>
      <c r="O26" s="20">
        <v>1226.99</v>
      </c>
      <c r="P26" s="20">
        <v>5527.82</v>
      </c>
      <c r="Q26" s="20">
        <v>1741.4</v>
      </c>
      <c r="R26" s="21">
        <f>SUM(Table4232[[#This Row],[Gasto devengado]:[Column11]])</f>
        <v>75622.48000000001</v>
      </c>
    </row>
    <row r="27" spans="1:18" ht="30.75" customHeight="1">
      <c r="A27" s="16" t="s">
        <v>22</v>
      </c>
      <c r="B27" s="22">
        <v>6100000</v>
      </c>
      <c r="C27" s="22">
        <v>-190000</v>
      </c>
      <c r="D27" s="22">
        <f>+Table4232[[#This Row],[Columna1]]+Table4232[[#This Row],[Presupuesto Modificado]]</f>
        <v>5910000</v>
      </c>
      <c r="E27" s="22"/>
      <c r="F27" s="20">
        <v>275059.93</v>
      </c>
      <c r="G27" s="20">
        <v>423619.21</v>
      </c>
      <c r="H27" s="20">
        <f>333379.69+34370.3+11325+1560+11970.33</f>
        <v>392605.32</v>
      </c>
      <c r="I27" s="20">
        <v>398470.07</v>
      </c>
      <c r="J27" s="20">
        <v>337571.28</v>
      </c>
      <c r="K27" s="20">
        <v>491363.41</v>
      </c>
      <c r="L27" s="20">
        <f>+'[1]HOJA DE TRABAJO'!$I$111</f>
        <v>400196.98000000004</v>
      </c>
      <c r="M27" s="20">
        <v>485404.79</v>
      </c>
      <c r="N27" s="20">
        <v>343158.35</v>
      </c>
      <c r="O27" s="20">
        <v>442372.55</v>
      </c>
      <c r="P27" s="20">
        <v>409704.63</v>
      </c>
      <c r="Q27" s="20">
        <v>540344.24</v>
      </c>
      <c r="R27" s="21">
        <f>SUM(Table4232[[#This Row],[Gasto devengado]:[Column11]])</f>
        <v>4939870.7600000007</v>
      </c>
    </row>
    <row r="28" spans="1:18" ht="30.75" customHeight="1">
      <c r="A28" s="16" t="s">
        <v>35</v>
      </c>
      <c r="B28" s="22"/>
      <c r="C28" s="22"/>
      <c r="D28" s="22">
        <f>+Table4232[[#This Row],[Columna1]]+Table4232[[#This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SUM(Table4232[[#This Row],[Gasto devengado]:[Column11]])</f>
        <v>0</v>
      </c>
    </row>
    <row r="29" spans="1:18" ht="30.75" customHeight="1">
      <c r="A29" s="16" t="s">
        <v>23</v>
      </c>
      <c r="B29" s="22">
        <v>2150000</v>
      </c>
      <c r="C29" s="22">
        <f>-100000-167000</f>
        <v>-267000</v>
      </c>
      <c r="D29" s="22">
        <f>+Table4232[[#This Row],[Columna1]]+Table4232[[#This Row],[Presupuesto Modificado]]</f>
        <v>1883000</v>
      </c>
      <c r="E29" s="22"/>
      <c r="F29" s="20">
        <v>28906.37</v>
      </c>
      <c r="G29" s="20">
        <v>338575.58</v>
      </c>
      <c r="H29" s="20">
        <v>20351.54</v>
      </c>
      <c r="I29" s="20">
        <v>59920.88</v>
      </c>
      <c r="J29" s="20">
        <v>181718.62</v>
      </c>
      <c r="K29" s="20">
        <v>31510.55</v>
      </c>
      <c r="L29" s="20">
        <f>+'[1]HOJA DE TRABAJO'!$I$120</f>
        <v>286747.61</v>
      </c>
      <c r="M29" s="20">
        <v>248262.59</v>
      </c>
      <c r="N29" s="20">
        <v>7777.87</v>
      </c>
      <c r="O29" s="20">
        <v>66863.929999999993</v>
      </c>
      <c r="P29" s="20">
        <v>78151.539999999994</v>
      </c>
      <c r="Q29" s="20">
        <v>23156.29</v>
      </c>
      <c r="R29" s="21">
        <f>SUM(Table4232[[#This Row],[Gasto devengado]:[Column11]])</f>
        <v>1371943.37</v>
      </c>
    </row>
    <row r="30" spans="1:18" ht="30.75" customHeight="1">
      <c r="A30" s="15" t="s">
        <v>24</v>
      </c>
      <c r="B30" s="21">
        <f t="shared" ref="B30:R30" si="3">SUM(B31:B36)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22"/>
      <c r="D31" s="22">
        <f>+Table4232[[#This Row],[Columna1]]+Table4232[[#This Row],[Presupuesto Modificado]]</f>
        <v>195000</v>
      </c>
      <c r="E31" s="22"/>
      <c r="F31" s="20">
        <f>+'[2]Hoja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36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37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38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39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40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5" t="s">
        <v>41</v>
      </c>
      <c r="B37" s="21"/>
      <c r="C37" s="21">
        <f t="shared" ref="C37:R37" si="4">SUM(C38:C44)</f>
        <v>0</v>
      </c>
      <c r="D37" s="21">
        <v>0</v>
      </c>
      <c r="E37" s="21"/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1">
        <f t="shared" si="4"/>
        <v>0</v>
      </c>
      <c r="R37" s="21">
        <f t="shared" si="4"/>
        <v>0</v>
      </c>
    </row>
    <row r="38" spans="1:18" ht="30.75" customHeight="1">
      <c r="A38" s="16" t="s">
        <v>42</v>
      </c>
      <c r="B38" s="22"/>
      <c r="C38" s="22"/>
      <c r="D38" s="22"/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>
        <f>SUM(Table4232[[#This Row],[Gasto devengado]:[Column11]])</f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SUM(Table4232[[#This Row],[Gasto devengado]:[Column11]])</f>
        <v>0</v>
      </c>
    </row>
    <row r="45" spans="1:18" ht="30.75" customHeight="1">
      <c r="A45" s="15" t="s">
        <v>26</v>
      </c>
      <c r="B45" s="21">
        <f t="shared" ref="B45:R45" si="5">SUM(B46:B54)</f>
        <v>6826000</v>
      </c>
      <c r="C45" s="21">
        <f t="shared" si="5"/>
        <v>-700000</v>
      </c>
      <c r="D45" s="21">
        <f t="shared" si="5"/>
        <v>6126000</v>
      </c>
      <c r="E45" s="21">
        <f t="shared" si="5"/>
        <v>0</v>
      </c>
      <c r="F45" s="21">
        <f t="shared" si="5"/>
        <v>0</v>
      </c>
      <c r="G45" s="21">
        <f t="shared" si="5"/>
        <v>43960</v>
      </c>
      <c r="H45" s="21">
        <f t="shared" si="5"/>
        <v>0</v>
      </c>
      <c r="I45" s="21">
        <f t="shared" si="5"/>
        <v>300513.25</v>
      </c>
      <c r="J45" s="21">
        <f t="shared" si="5"/>
        <v>256609.40999999997</v>
      </c>
      <c r="K45" s="21">
        <f t="shared" si="5"/>
        <v>78511</v>
      </c>
      <c r="L45" s="21">
        <f t="shared" si="5"/>
        <v>558507.97</v>
      </c>
      <c r="M45" s="21">
        <f t="shared" si="5"/>
        <v>88257.07</v>
      </c>
      <c r="N45" s="21">
        <f t="shared" si="5"/>
        <v>19460</v>
      </c>
      <c r="O45" s="21">
        <f t="shared" si="5"/>
        <v>0</v>
      </c>
      <c r="P45" s="21">
        <f t="shared" si="5"/>
        <v>514213.94</v>
      </c>
      <c r="Q45" s="21">
        <f t="shared" si="5"/>
        <v>55625</v>
      </c>
      <c r="R45" s="21">
        <f t="shared" si="5"/>
        <v>1915657.6400000001</v>
      </c>
    </row>
    <row r="46" spans="1:18" ht="30.75" customHeight="1">
      <c r="A46" s="16" t="s">
        <v>27</v>
      </c>
      <c r="B46" s="22">
        <v>4260000</v>
      </c>
      <c r="C46" s="22">
        <v>-120000</v>
      </c>
      <c r="D46" s="22">
        <f>+Table4232[[#This Row],[Columna1]]+Table4232[[#This Row],[Presupuesto Modificado]]</f>
        <v>4140000</v>
      </c>
      <c r="E46" s="22"/>
      <c r="F46" s="20"/>
      <c r="G46" s="20"/>
      <c r="H46" s="20"/>
      <c r="I46" s="20">
        <v>124600</v>
      </c>
      <c r="J46" s="20">
        <v>192404.8</v>
      </c>
      <c r="K46" s="20"/>
      <c r="L46" s="20">
        <f>+'[1]HOJA DE TRABAJO'!$F$128</f>
        <v>382007.97</v>
      </c>
      <c r="M46" s="20">
        <v>88257.07</v>
      </c>
      <c r="N46" s="20">
        <v>19460</v>
      </c>
      <c r="O46" s="20"/>
      <c r="P46" s="20"/>
      <c r="Q46" s="20"/>
      <c r="R46" s="21">
        <f>SUM(Table4232[[#This Row],[Gasto devengado]:[Column11]])</f>
        <v>806729.84000000008</v>
      </c>
    </row>
    <row r="47" spans="1:18" ht="30.75" customHeight="1">
      <c r="A47" s="16" t="s">
        <v>28</v>
      </c>
      <c r="B47" s="22">
        <v>220000</v>
      </c>
      <c r="C47" s="22"/>
      <c r="D47" s="22">
        <f>+Table4232[[#This Row],[Columna1]]+Table4232[[#This Row],[Presupuesto Modificado]]</f>
        <v>220000</v>
      </c>
      <c r="E47" s="22"/>
      <c r="F47" s="20"/>
      <c r="G47" s="20"/>
      <c r="H47" s="20"/>
      <c r="I47" s="20"/>
      <c r="J47" s="20">
        <v>64204.61</v>
      </c>
      <c r="K47" s="20"/>
      <c r="L47" s="20"/>
      <c r="M47" s="20"/>
      <c r="N47" s="20"/>
      <c r="O47" s="20"/>
      <c r="P47" s="20"/>
      <c r="Q47" s="20"/>
      <c r="R47" s="21">
        <f>SUM(Table4232[[#This Row],[Gasto devengado]:[Column11]])</f>
        <v>64204.61</v>
      </c>
    </row>
    <row r="48" spans="1:18" ht="30.75" customHeight="1">
      <c r="A48" s="16" t="s">
        <v>29</v>
      </c>
      <c r="B48" s="22"/>
      <c r="C48" s="22"/>
      <c r="D48" s="22">
        <f>+Table4232[[#This Row],[Columna1]]+Table4232[[#This Row],[Presupuesto Modificado]]</f>
        <v>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SUM(Table4232[[#This Row],[Gasto devengado]:[Column11]])</f>
        <v>0</v>
      </c>
    </row>
    <row r="49" spans="1:18" ht="30.75" customHeight="1">
      <c r="A49" s="16" t="s">
        <v>30</v>
      </c>
      <c r="B49" s="22">
        <v>2040000</v>
      </c>
      <c r="C49" s="22">
        <v>-700000</v>
      </c>
      <c r="D49" s="22">
        <f>+Table4232[[#This Row],[Columna1]]+Table4232[[#This Row],[Presupuesto Modificado]]</f>
        <v>1340000</v>
      </c>
      <c r="E49" s="22"/>
      <c r="F49" s="20"/>
      <c r="G49" s="20"/>
      <c r="H49" s="20"/>
      <c r="I49" s="20">
        <v>175913.25</v>
      </c>
      <c r="J49" s="20"/>
      <c r="K49" s="20"/>
      <c r="L49" s="20"/>
      <c r="M49" s="20"/>
      <c r="N49" s="20"/>
      <c r="O49" s="20"/>
      <c r="P49" s="20"/>
      <c r="Q49" s="20"/>
      <c r="R49" s="21">
        <f>SUM(Table4232[[#This Row],[Gasto devengado]:[Column11]])</f>
        <v>175913.25</v>
      </c>
    </row>
    <row r="50" spans="1:18" ht="30.75" customHeight="1">
      <c r="A50" s="16" t="s">
        <v>31</v>
      </c>
      <c r="B50" s="22">
        <v>266000</v>
      </c>
      <c r="C50" s="22">
        <v>120000</v>
      </c>
      <c r="D50" s="22">
        <f>+Table4232[[#This Row],[Columna1]]+Table4232[[#This Row],[Presupuesto Modificado]]</f>
        <v>386000</v>
      </c>
      <c r="E50" s="22"/>
      <c r="F50" s="20"/>
      <c r="G50" s="20">
        <v>43960</v>
      </c>
      <c r="H50" s="20"/>
      <c r="I50" s="20"/>
      <c r="J50" s="20"/>
      <c r="K50" s="20">
        <v>78511</v>
      </c>
      <c r="L50" s="20">
        <f>+'[1]HOJA DE TRABAJO'!$F$135+'[1]HOJA DE TRABAJO'!$F$138</f>
        <v>176500</v>
      </c>
      <c r="M50" s="20"/>
      <c r="N50" s="20"/>
      <c r="O50" s="20"/>
      <c r="P50" s="20"/>
      <c r="Q50" s="20">
        <v>55625</v>
      </c>
      <c r="R50" s="21">
        <f>SUM(Table4232[[#This Row],[Gasto devengado]:[Column11]])</f>
        <v>354596</v>
      </c>
    </row>
    <row r="51" spans="1:18" ht="30.75" customHeight="1">
      <c r="A51" s="16" t="s">
        <v>49</v>
      </c>
      <c r="B51" s="22"/>
      <c r="C51" s="22"/>
      <c r="D51" s="22">
        <f>+Table4232[[#This Row],[Columna1]]+Table4232[[#This Row],[Presupuesto Modificado]]</f>
        <v>0</v>
      </c>
      <c r="E51" s="22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SUM(Table4232[[#This Row],[Gasto devengado]:[Column11]])</f>
        <v>0</v>
      </c>
    </row>
    <row r="52" spans="1:18" ht="30.75" customHeight="1">
      <c r="A52" s="16" t="s">
        <v>50</v>
      </c>
      <c r="B52" s="22"/>
      <c r="C52" s="22"/>
      <c r="D52" s="22">
        <f>+Table4232[[#This Row],[Columna1]]+Table4232[[#This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SUM(Table4232[[#This Row],[Gasto devengado]:[Column11]])</f>
        <v>0</v>
      </c>
    </row>
    <row r="53" spans="1:18" ht="30.75" customHeight="1">
      <c r="A53" s="16" t="s">
        <v>32</v>
      </c>
      <c r="B53" s="22">
        <v>40000</v>
      </c>
      <c r="C53" s="22"/>
      <c r="D53" s="22">
        <f>+Table4232[[#This Row],[Columna1]]+Table4232[[#This Row],[Presupuesto Modificado]]</f>
        <v>40000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>
        <v>514213.94</v>
      </c>
      <c r="Q53" s="20"/>
      <c r="R53" s="21">
        <f>SUM(Table4232[[#This Row],[Gasto devengado]:[Column11]])</f>
        <v>514213.94</v>
      </c>
    </row>
    <row r="54" spans="1:18" ht="30.75" customHeight="1">
      <c r="A54" s="16" t="s">
        <v>51</v>
      </c>
      <c r="B54" s="22"/>
      <c r="C54" s="22"/>
      <c r="D54" s="22">
        <f>+Table4232[[#This Row],[Columna1]]+Table4232[[#This Row],[Presupuesto Modificado]]</f>
        <v>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SUM(Table4232[[#This Row],[Gasto devengado]:[Column11]])</f>
        <v>0</v>
      </c>
    </row>
    <row r="55" spans="1:18" ht="30.75" customHeight="1">
      <c r="A55" s="15" t="s">
        <v>52</v>
      </c>
      <c r="B55" s="21">
        <f t="shared" ref="B55:R55" si="6">SUM(B56:B59)</f>
        <v>23503792</v>
      </c>
      <c r="C55" s="21">
        <f t="shared" si="6"/>
        <v>0</v>
      </c>
      <c r="D55" s="21">
        <f t="shared" si="6"/>
        <v>23503792</v>
      </c>
      <c r="E55" s="21">
        <f t="shared" si="6"/>
        <v>0</v>
      </c>
      <c r="F55" s="21">
        <f t="shared" si="6"/>
        <v>0</v>
      </c>
      <c r="G55" s="21">
        <f t="shared" si="6"/>
        <v>1631637.94</v>
      </c>
      <c r="H55" s="21">
        <f t="shared" si="6"/>
        <v>0</v>
      </c>
      <c r="I55" s="21">
        <f t="shared" si="6"/>
        <v>7989701.5099999998</v>
      </c>
      <c r="J55" s="21">
        <f t="shared" si="6"/>
        <v>0</v>
      </c>
      <c r="K55" s="21">
        <f t="shared" si="6"/>
        <v>0</v>
      </c>
      <c r="L55" s="21">
        <f t="shared" si="6"/>
        <v>0</v>
      </c>
      <c r="M55" s="21">
        <f t="shared" si="6"/>
        <v>0</v>
      </c>
      <c r="N55" s="21">
        <f t="shared" si="6"/>
        <v>0</v>
      </c>
      <c r="O55" s="21">
        <f t="shared" si="6"/>
        <v>0</v>
      </c>
      <c r="P55" s="21">
        <f t="shared" si="6"/>
        <v>0</v>
      </c>
      <c r="Q55" s="21">
        <f t="shared" si="6"/>
        <v>0</v>
      </c>
      <c r="R55" s="21">
        <f t="shared" si="6"/>
        <v>9621339.4499999993</v>
      </c>
    </row>
    <row r="56" spans="1:18" ht="30.75" customHeight="1">
      <c r="A56" s="16" t="s">
        <v>53</v>
      </c>
      <c r="B56" s="22">
        <v>23503792</v>
      </c>
      <c r="C56" s="22"/>
      <c r="D56" s="22">
        <f>+Table4232[[#This Row],[Columna1]]+Table4232[[#This Row],[Presupuesto Modificado]]</f>
        <v>23503792</v>
      </c>
      <c r="E56" s="22"/>
      <c r="F56" s="20"/>
      <c r="G56" s="20">
        <v>1631637.94</v>
      </c>
      <c r="H56" s="20"/>
      <c r="I56" s="20">
        <v>7989701.5099999998</v>
      </c>
      <c r="J56" s="20"/>
      <c r="K56" s="20"/>
      <c r="L56" s="20"/>
      <c r="M56" s="20"/>
      <c r="N56" s="20"/>
      <c r="O56" s="20"/>
      <c r="P56" s="20"/>
      <c r="Q56" s="20"/>
      <c r="R56" s="21">
        <f>SUM(Table4232[[#This Row],[Gasto devengado]:[Column11]])</f>
        <v>9621339.4499999993</v>
      </c>
    </row>
    <row r="57" spans="1:18" ht="30.75" customHeight="1">
      <c r="A57" s="16" t="s">
        <v>54</v>
      </c>
      <c r="B57" s="22"/>
      <c r="C57" s="22"/>
      <c r="D57" s="22"/>
      <c r="E57" s="22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SUM(Table4232[[#This Row],[Gasto devengado]:[Column11]])</f>
        <v>0</v>
      </c>
    </row>
    <row r="58" spans="1:18" ht="42" customHeight="1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SUM(Table4232[[#This Row],[Gasto devengado]:[Column11]])</f>
        <v>0</v>
      </c>
    </row>
    <row r="59" spans="1:18" ht="30.75" customHeight="1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SUM(Table4232[[#This Row],[Gasto devengado]:[Column11]])</f>
        <v>0</v>
      </c>
    </row>
    <row r="60" spans="1:18" ht="30.75" customHeight="1">
      <c r="A60" s="15" t="s">
        <v>57</v>
      </c>
      <c r="B60" s="21">
        <f t="shared" ref="B60:R60" si="7">SUM(B61:B62)</f>
        <v>0</v>
      </c>
      <c r="C60" s="21">
        <f t="shared" si="7"/>
        <v>0</v>
      </c>
      <c r="D60" s="21">
        <v>0</v>
      </c>
      <c r="E60" s="21">
        <f t="shared" ref="E60" si="8">SUM(E61:E62)</f>
        <v>0</v>
      </c>
      <c r="F60" s="21">
        <f t="shared" si="7"/>
        <v>0</v>
      </c>
      <c r="G60" s="21">
        <f t="shared" si="7"/>
        <v>0</v>
      </c>
      <c r="H60" s="21">
        <f t="shared" si="7"/>
        <v>0</v>
      </c>
      <c r="I60" s="21">
        <f t="shared" si="7"/>
        <v>0</v>
      </c>
      <c r="J60" s="21">
        <f t="shared" si="7"/>
        <v>0</v>
      </c>
      <c r="K60" s="21">
        <f t="shared" si="7"/>
        <v>0</v>
      </c>
      <c r="L60" s="21">
        <f t="shared" si="7"/>
        <v>0</v>
      </c>
      <c r="M60" s="21">
        <f t="shared" si="7"/>
        <v>0</v>
      </c>
      <c r="N60" s="21">
        <f t="shared" si="7"/>
        <v>0</v>
      </c>
      <c r="O60" s="21">
        <f t="shared" si="7"/>
        <v>0</v>
      </c>
      <c r="P60" s="21">
        <f t="shared" si="7"/>
        <v>0</v>
      </c>
      <c r="Q60" s="21">
        <f t="shared" si="7"/>
        <v>0</v>
      </c>
      <c r="R60" s="21">
        <f t="shared" si="7"/>
        <v>0</v>
      </c>
    </row>
    <row r="61" spans="1:18" ht="30.75" customHeight="1">
      <c r="A61" s="16" t="s">
        <v>58</v>
      </c>
      <c r="B61" s="22">
        <v>0</v>
      </c>
      <c r="C61" s="22"/>
      <c r="D61" s="22"/>
      <c r="E61" s="22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>
        <f>SUM(Table4232[[#This Row],[Gasto devengado]:[Column11]])</f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SUM(Table4232[[#This Row],[Gasto devengado]:[Column11]])</f>
        <v>0</v>
      </c>
    </row>
    <row r="63" spans="1:18" ht="30.75" customHeight="1">
      <c r="A63" s="15" t="s">
        <v>60</v>
      </c>
      <c r="B63" s="21">
        <f t="shared" ref="B63:R63" si="9">SUM(B64:B66)</f>
        <v>0</v>
      </c>
      <c r="C63" s="21">
        <f t="shared" si="9"/>
        <v>0</v>
      </c>
      <c r="D63" s="21">
        <v>0</v>
      </c>
      <c r="E63" s="21">
        <f t="shared" ref="E63" si="10">SUM(E64:E66)</f>
        <v>0</v>
      </c>
      <c r="F63" s="21">
        <f t="shared" si="9"/>
        <v>0</v>
      </c>
      <c r="G63" s="21">
        <f t="shared" si="9"/>
        <v>0</v>
      </c>
      <c r="H63" s="21">
        <f t="shared" si="9"/>
        <v>0</v>
      </c>
      <c r="I63" s="21">
        <f t="shared" si="9"/>
        <v>0</v>
      </c>
      <c r="J63" s="21">
        <f t="shared" si="9"/>
        <v>0</v>
      </c>
      <c r="K63" s="21">
        <f t="shared" si="9"/>
        <v>0</v>
      </c>
      <c r="L63" s="21">
        <f t="shared" si="9"/>
        <v>0</v>
      </c>
      <c r="M63" s="21">
        <f t="shared" si="9"/>
        <v>0</v>
      </c>
      <c r="N63" s="21">
        <f t="shared" si="9"/>
        <v>0</v>
      </c>
      <c r="O63" s="21">
        <f t="shared" si="9"/>
        <v>0</v>
      </c>
      <c r="P63" s="21">
        <f t="shared" si="9"/>
        <v>0</v>
      </c>
      <c r="Q63" s="21">
        <f t="shared" si="9"/>
        <v>0</v>
      </c>
      <c r="R63" s="21">
        <f t="shared" si="9"/>
        <v>0</v>
      </c>
    </row>
    <row r="64" spans="1:18" ht="30.75" customHeight="1">
      <c r="A64" s="16" t="s">
        <v>61</v>
      </c>
      <c r="B64" s="22">
        <v>0</v>
      </c>
      <c r="C64" s="22"/>
      <c r="D64" s="22"/>
      <c r="E64" s="22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>
        <f>SUM(Table4232[[#This Row],[Gasto devengado]:[Column11]])</f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SUM(Table4232[[#This Row],[Gasto devengado]:[Column11]])</f>
        <v>0</v>
      </c>
    </row>
    <row r="67" spans="1:18" ht="30.75" customHeight="1">
      <c r="A67" s="15" t="s">
        <v>64</v>
      </c>
      <c r="B67" s="19">
        <f t="shared" ref="B67:R67" si="11">SUM(B68,B71,B74)</f>
        <v>0</v>
      </c>
      <c r="C67" s="19">
        <f t="shared" si="11"/>
        <v>0</v>
      </c>
      <c r="D67" s="19">
        <v>0</v>
      </c>
      <c r="E67" s="19">
        <f t="shared" ref="E67" si="12">SUM(E68,E71,E74)</f>
        <v>0</v>
      </c>
      <c r="F67" s="19">
        <f t="shared" si="11"/>
        <v>0</v>
      </c>
      <c r="G67" s="19">
        <f t="shared" si="11"/>
        <v>0</v>
      </c>
      <c r="H67" s="19">
        <f t="shared" si="11"/>
        <v>0</v>
      </c>
      <c r="I67" s="19">
        <f t="shared" si="11"/>
        <v>0</v>
      </c>
      <c r="J67" s="19">
        <f t="shared" si="11"/>
        <v>0</v>
      </c>
      <c r="K67" s="19">
        <f t="shared" si="11"/>
        <v>0</v>
      </c>
      <c r="L67" s="19">
        <f t="shared" si="11"/>
        <v>0</v>
      </c>
      <c r="M67" s="19">
        <f t="shared" si="11"/>
        <v>0</v>
      </c>
      <c r="N67" s="19">
        <f t="shared" si="11"/>
        <v>0</v>
      </c>
      <c r="O67" s="19">
        <f t="shared" si="11"/>
        <v>0</v>
      </c>
      <c r="P67" s="19">
        <f t="shared" si="11"/>
        <v>0</v>
      </c>
      <c r="Q67" s="19">
        <f t="shared" si="11"/>
        <v>0</v>
      </c>
      <c r="R67" s="19">
        <f t="shared" si="11"/>
        <v>0</v>
      </c>
    </row>
    <row r="68" spans="1:18" ht="30.75" customHeight="1">
      <c r="A68" s="15" t="s">
        <v>65</v>
      </c>
      <c r="B68" s="21">
        <f t="shared" ref="B68:R68" si="13">SUM(B69:B70)</f>
        <v>0</v>
      </c>
      <c r="C68" s="21">
        <f t="shared" si="13"/>
        <v>0</v>
      </c>
      <c r="D68" s="21">
        <v>0</v>
      </c>
      <c r="E68" s="21">
        <f t="shared" ref="E68" si="14">SUM(E69:E70)</f>
        <v>0</v>
      </c>
      <c r="F68" s="21">
        <f t="shared" si="13"/>
        <v>0</v>
      </c>
      <c r="G68" s="21"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  <c r="K68" s="21">
        <f t="shared" si="13"/>
        <v>0</v>
      </c>
      <c r="L68" s="21">
        <f t="shared" si="13"/>
        <v>0</v>
      </c>
      <c r="M68" s="21">
        <f t="shared" si="13"/>
        <v>0</v>
      </c>
      <c r="N68" s="21">
        <f t="shared" si="13"/>
        <v>0</v>
      </c>
      <c r="O68" s="21">
        <f t="shared" si="13"/>
        <v>0</v>
      </c>
      <c r="P68" s="21">
        <f t="shared" si="13"/>
        <v>0</v>
      </c>
      <c r="Q68" s="21">
        <f t="shared" si="13"/>
        <v>0</v>
      </c>
      <c r="R68" s="21">
        <f t="shared" si="13"/>
        <v>0</v>
      </c>
    </row>
    <row r="69" spans="1:18" ht="30.75" customHeight="1">
      <c r="A69" s="16" t="s">
        <v>66</v>
      </c>
      <c r="B69" s="22">
        <v>0</v>
      </c>
      <c r="C69" s="22"/>
      <c r="D69" s="22"/>
      <c r="E69" s="22"/>
      <c r="F69" s="22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>
        <f>SUM(Table4232[[#This Row],[Gasto devengado]:[Column11]])</f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SUM(Table4232[[#This Row],[Gasto devengado]:[Column11]])</f>
        <v>0</v>
      </c>
    </row>
    <row r="71" spans="1:18" ht="30.75" customHeight="1">
      <c r="A71" s="15" t="s">
        <v>68</v>
      </c>
      <c r="B71" s="19">
        <f t="shared" ref="B71:R71" si="15">SUM(B72:B73)</f>
        <v>0</v>
      </c>
      <c r="C71" s="19">
        <f t="shared" si="15"/>
        <v>0</v>
      </c>
      <c r="D71" s="19">
        <v>0</v>
      </c>
      <c r="E71" s="19">
        <f t="shared" ref="E71" si="16">SUM(E72:E73)</f>
        <v>0</v>
      </c>
      <c r="F71" s="19">
        <f t="shared" si="15"/>
        <v>0</v>
      </c>
      <c r="G71" s="19">
        <f t="shared" si="15"/>
        <v>0</v>
      </c>
      <c r="H71" s="19">
        <f t="shared" si="15"/>
        <v>0</v>
      </c>
      <c r="I71" s="19">
        <f t="shared" si="15"/>
        <v>0</v>
      </c>
      <c r="J71" s="19">
        <f t="shared" si="15"/>
        <v>0</v>
      </c>
      <c r="K71" s="19">
        <f t="shared" si="15"/>
        <v>0</v>
      </c>
      <c r="L71" s="19">
        <f t="shared" si="15"/>
        <v>0</v>
      </c>
      <c r="M71" s="19">
        <f t="shared" si="15"/>
        <v>0</v>
      </c>
      <c r="N71" s="19">
        <f t="shared" si="15"/>
        <v>0</v>
      </c>
      <c r="O71" s="19">
        <f t="shared" si="15"/>
        <v>0</v>
      </c>
      <c r="P71" s="19">
        <f t="shared" si="15"/>
        <v>0</v>
      </c>
      <c r="Q71" s="19">
        <f t="shared" si="15"/>
        <v>0</v>
      </c>
      <c r="R71" s="19">
        <f t="shared" si="15"/>
        <v>0</v>
      </c>
    </row>
    <row r="72" spans="1:18" ht="30.75" customHeight="1">
      <c r="A72" s="16" t="s">
        <v>69</v>
      </c>
      <c r="B72" s="22">
        <v>0</v>
      </c>
      <c r="C72" s="22"/>
      <c r="D72" s="22"/>
      <c r="E72" s="22"/>
      <c r="F72" s="22"/>
      <c r="G72" s="20"/>
      <c r="H72" s="22"/>
      <c r="I72" s="22"/>
      <c r="J72" s="20"/>
      <c r="K72" s="20"/>
      <c r="L72" s="20"/>
      <c r="M72" s="20"/>
      <c r="N72" s="20"/>
      <c r="O72" s="20"/>
      <c r="P72" s="20"/>
      <c r="Q72" s="20"/>
      <c r="R72" s="21">
        <f>SUM(Table4232[[#This Row],[Gasto devengado]:[Column11]])</f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>
        <f>SUM(Table4232[[#This Row],[Gasto devengado]:[Column11]])</f>
        <v>0</v>
      </c>
    </row>
    <row r="74" spans="1:18" ht="30.75" customHeight="1">
      <c r="A74" s="15" t="s">
        <v>71</v>
      </c>
      <c r="B74" s="21">
        <f t="shared" ref="B74:R74" si="17">B75</f>
        <v>0</v>
      </c>
      <c r="C74" s="21">
        <f t="shared" si="17"/>
        <v>0</v>
      </c>
      <c r="D74" s="21">
        <v>0</v>
      </c>
      <c r="E74" s="21">
        <f t="shared" ref="E74" si="18">E75</f>
        <v>0</v>
      </c>
      <c r="F74" s="21">
        <f t="shared" si="17"/>
        <v>0</v>
      </c>
      <c r="G74" s="21">
        <f t="shared" si="17"/>
        <v>0</v>
      </c>
      <c r="H74" s="21">
        <f t="shared" si="17"/>
        <v>0</v>
      </c>
      <c r="I74" s="21">
        <f t="shared" si="17"/>
        <v>0</v>
      </c>
      <c r="J74" s="21">
        <f t="shared" si="17"/>
        <v>0</v>
      </c>
      <c r="K74" s="21">
        <f t="shared" si="17"/>
        <v>0</v>
      </c>
      <c r="L74" s="21">
        <f t="shared" si="17"/>
        <v>0</v>
      </c>
      <c r="M74" s="21">
        <f t="shared" si="17"/>
        <v>0</v>
      </c>
      <c r="N74" s="21">
        <f t="shared" si="17"/>
        <v>0</v>
      </c>
      <c r="O74" s="21">
        <f t="shared" si="17"/>
        <v>0</v>
      </c>
      <c r="P74" s="21">
        <f t="shared" si="17"/>
        <v>0</v>
      </c>
      <c r="Q74" s="21">
        <f t="shared" si="17"/>
        <v>0</v>
      </c>
      <c r="R74" s="21">
        <f t="shared" si="17"/>
        <v>0</v>
      </c>
    </row>
    <row r="75" spans="1:18" ht="30.75" hidden="1" customHeight="1">
      <c r="A75" s="16" t="s">
        <v>72</v>
      </c>
      <c r="B75" s="22"/>
      <c r="C75" s="22"/>
      <c r="D75" s="22"/>
      <c r="E75" s="22"/>
      <c r="F75" s="22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1">
        <f>SUM(Table4232[[#This Row],[Gasto devengado]:[Column11]])</f>
        <v>0</v>
      </c>
    </row>
    <row r="76" spans="1:18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0</v>
      </c>
      <c r="F76" s="24">
        <f>+F67+F63+F60+F54+F45++F37+F30+F20++F10+F4</f>
        <v>8669892.5999999996</v>
      </c>
      <c r="G76" s="24">
        <f t="shared" ref="G76:N76" si="19">+G67+G63+G60+G55+G45+G37+G30+G20+G10+G4</f>
        <v>10125235.809999999</v>
      </c>
      <c r="H76" s="24">
        <f t="shared" si="19"/>
        <v>10359702.02</v>
      </c>
      <c r="I76" s="24">
        <f t="shared" si="19"/>
        <v>22267660.960000001</v>
      </c>
      <c r="J76" s="24">
        <f t="shared" si="19"/>
        <v>10349508.84</v>
      </c>
      <c r="K76" s="24">
        <f t="shared" si="19"/>
        <v>11260751.359999999</v>
      </c>
      <c r="L76" s="24">
        <f t="shared" si="19"/>
        <v>16260691.860000003</v>
      </c>
      <c r="M76" s="24">
        <f t="shared" si="19"/>
        <v>10322317.280000001</v>
      </c>
      <c r="N76" s="24">
        <f t="shared" si="19"/>
        <v>8548686.4499999993</v>
      </c>
      <c r="O76" s="24">
        <f>O45+O20+O10+O4+O67</f>
        <v>11832530.529999999</v>
      </c>
      <c r="P76" s="24">
        <f>+P67+P63+P60+P55+P45+P37+P30+P20+P10+P4</f>
        <v>9891148.9900000002</v>
      </c>
      <c r="Q76" s="24">
        <f>+Q4+Q10+Q20+Q37+Q45+Q55+Q60+Q63+Q67+Q71+Q74</f>
        <v>18844596.829999998</v>
      </c>
      <c r="R76" s="24">
        <f>+R67+R60+R55+R45+R37+R30+R20+R10+R4</f>
        <v>148732723.53000003</v>
      </c>
    </row>
    <row r="77" spans="1:18">
      <c r="A77" s="2"/>
      <c r="B77" s="11"/>
      <c r="E77" s="11"/>
      <c r="R77" s="8">
        <f t="shared" ref="R77" si="20">+Q77+P77+O77+N77+M77+L77+K77+J77+I77++H77+G77+F77</f>
        <v>0</v>
      </c>
    </row>
    <row r="78" spans="1:18">
      <c r="A78" s="2"/>
      <c r="B78" s="11"/>
      <c r="E78" s="11"/>
      <c r="R78" s="8"/>
    </row>
    <row r="79" spans="1:18" ht="15.6" thickBot="1">
      <c r="A79" s="2"/>
      <c r="B79" s="11"/>
      <c r="E79" s="11"/>
      <c r="R79" s="8"/>
    </row>
    <row r="80" spans="1:18" ht="37.5" customHeight="1" thickBot="1">
      <c r="A80" s="30" t="s">
        <v>90</v>
      </c>
      <c r="B80" s="31"/>
      <c r="E80" s="4"/>
      <c r="R80" s="8"/>
    </row>
    <row r="81" spans="1:18" ht="45" customHeight="1" thickBot="1">
      <c r="A81" s="32" t="s">
        <v>95</v>
      </c>
      <c r="B81" s="33"/>
      <c r="E81" s="4"/>
      <c r="F81" s="26"/>
      <c r="R81" s="8"/>
    </row>
    <row r="82" spans="1:18" ht="67.5" customHeight="1" thickBot="1">
      <c r="A82" s="30" t="s">
        <v>91</v>
      </c>
      <c r="B82" s="31"/>
      <c r="E82" s="4"/>
      <c r="F82" s="25"/>
      <c r="G82" s="26"/>
      <c r="R82" s="8"/>
    </row>
    <row r="83" spans="1:18" ht="18.75" customHeight="1" thickBot="1">
      <c r="A83" s="27" t="s">
        <v>98</v>
      </c>
      <c r="B83" s="28"/>
      <c r="E83" s="16"/>
      <c r="F83" s="25"/>
      <c r="G83" s="26"/>
      <c r="R83" s="8"/>
    </row>
    <row r="84" spans="1:18" ht="16.5" customHeight="1">
      <c r="A84" s="16"/>
      <c r="B84" s="16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43.5" customHeight="1">
      <c r="A86" s="16"/>
      <c r="B86" s="16"/>
      <c r="E86" s="16"/>
      <c r="F86" s="25"/>
      <c r="G86" s="26"/>
      <c r="R86" s="8"/>
    </row>
    <row r="87" spans="1:18" ht="15.6">
      <c r="G87" s="26"/>
      <c r="R87" s="8"/>
    </row>
    <row r="88" spans="1:18" ht="15.6">
      <c r="G88" s="26"/>
      <c r="R88" s="8"/>
    </row>
    <row r="89" spans="1:18" ht="15.6">
      <c r="A89" s="9" t="s">
        <v>85</v>
      </c>
      <c r="G89" s="26"/>
      <c r="R89" s="8"/>
    </row>
    <row r="90" spans="1:18" ht="15.6">
      <c r="A90" s="10" t="s">
        <v>94</v>
      </c>
      <c r="B90" s="13"/>
      <c r="C90" s="10"/>
      <c r="D90" s="10"/>
      <c r="E90" s="13"/>
      <c r="G90" s="26"/>
      <c r="R90" s="8"/>
    </row>
    <row r="91" spans="1:18">
      <c r="A91" s="4" t="s">
        <v>88</v>
      </c>
      <c r="R91" s="8"/>
    </row>
    <row r="92" spans="1:18"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</sheetData>
  <mergeCells count="4">
    <mergeCell ref="F1:R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2024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Ejecución Presupuestaria Aument</vt:lpstr>
      <vt:lpstr>'Ejecución Presupuestaria Aument'!Print_Titles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Mary Odissea Flores Pujols</cp:lastModifiedBy>
  <cp:lastPrinted>2025-01-14T14:58:49Z</cp:lastPrinted>
  <dcterms:created xsi:type="dcterms:W3CDTF">2018-04-17T18:57:16Z</dcterms:created>
  <dcterms:modified xsi:type="dcterms:W3CDTF">2025-01-14T15:03:08Z</dcterms:modified>
</cp:coreProperties>
</file>