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4\EJECUCION PRESP 12 DIC 2024\"/>
    </mc:Choice>
  </mc:AlternateContent>
  <xr:revisionPtr revIDLastSave="0" documentId="13_ncr:1_{600FF544-D13F-46F5-A06D-5714B0252FFC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0" l="1"/>
  <c r="C29" i="10" l="1"/>
  <c r="C22" i="10"/>
  <c r="C21" i="10"/>
  <c r="C18" i="10"/>
  <c r="C17" i="10"/>
  <c r="L50" i="10" l="1"/>
  <c r="L46" i="10"/>
  <c r="L29" i="10"/>
  <c r="L27" i="10"/>
  <c r="L26" i="10"/>
  <c r="L25" i="10"/>
  <c r="L24" i="10"/>
  <c r="L22" i="10"/>
  <c r="L21" i="10"/>
  <c r="L18" i="10"/>
  <c r="L17" i="10"/>
  <c r="L15" i="10"/>
  <c r="L16" i="10"/>
  <c r="L14" i="10"/>
  <c r="L13" i="10"/>
  <c r="L12" i="10"/>
  <c r="L11" i="10"/>
  <c r="L9" i="10"/>
  <c r="L8" i="10"/>
  <c r="L7" i="10"/>
  <c r="L6" i="10"/>
  <c r="L5" i="10"/>
  <c r="R47" i="10" l="1"/>
  <c r="J10" i="10"/>
  <c r="H27" i="10"/>
  <c r="H17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R71" i="10" l="1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C76" i="10" l="1"/>
  <c r="J76" i="10"/>
  <c r="F76" i="10"/>
  <c r="N76" i="10"/>
  <c r="R4" i="10"/>
  <c r="R20" i="10"/>
  <c r="R10" i="10"/>
  <c r="D10" i="10"/>
  <c r="D76" i="10" s="1"/>
  <c r="R76" i="10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<sst xmlns="http://schemas.openxmlformats.org/spreadsheetml/2006/main" count="101" uniqueCount="101">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</sst>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/>
      <sheetData sheetId="1"/>
      <sheetData sheetId="2"/>
      <sheetData sheetId="3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tabSelected="1" view="pageLayout" topLeftCell="F69" zoomScale="81" zoomScaleNormal="70" zoomScaleSheetLayoutView="40" zoomScalePageLayoutView="81" workbookViewId="0">
      <selection activeCell="N80" sqref="N80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10864349.380000003</v>
      </c>
      <c r="M4" s="21">
        <f t="shared" si="0"/>
        <v>6355876.2400000002</v>
      </c>
      <c r="N4" s="21">
        <f t="shared" si="0"/>
        <v>4920987.8</v>
      </c>
      <c r="O4" s="21">
        <f t="shared" si="0"/>
        <v>9008159.379999999</v>
      </c>
      <c r="P4" s="21">
        <f t="shared" si="0"/>
        <v>5416565.79</v>
      </c>
      <c r="Q4" s="21">
        <f t="shared" si="0"/>
        <v>16362470.51</v>
      </c>
      <c r="R4" s="21">
        <f t="shared" si="0"/>
        <v>93883417.530000016</v>
      </c>
      <c r="U4" s="7"/>
    </row>
    <row r="5" spans="1:30" ht="30.75" customHeight="1">
      <c r="A5" s="16" t="s">
        <v>2</v>
      </c>
      <c r="B5" s="22">
        <v>65565000</v>
      </c>
      <c r="C5" s="22">
        <v>-200000</v>
      </c>
      <c r="D5" s="22">
        <f>+Table4232[[#This Row],[Columna1]]+Table4232[[#This Row],[Presupuesto Modificado]]</f>
        <v>65365000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>
        <f>+'[1]HOJA DE TRABAJO'!$I$6</f>
        <v>5581169.5900000017</v>
      </c>
      <c r="M5" s="20">
        <v>5085734.84</v>
      </c>
      <c r="N5" s="20">
        <v>3788057.02</v>
      </c>
      <c r="O5" s="20">
        <v>4749518.91</v>
      </c>
      <c r="P5" s="20">
        <v>3749839.01</v>
      </c>
      <c r="Q5" s="20">
        <v>11583713.779999999</v>
      </c>
      <c r="R5" s="21">
        <f>SUM(Table4232[[#This Row],[Gasto devengado]:[Column11]])</f>
        <v>62118441.630000003</v>
      </c>
    </row>
    <row r="6" spans="1:30" ht="30.75" customHeight="1">
      <c r="A6" s="16" t="s">
        <v>3</v>
      </c>
      <c r="B6" s="22">
        <v>20190000</v>
      </c>
      <c r="C6" s="22">
        <v>200000</v>
      </c>
      <c r="D6" s="22">
        <f>+Table4232[[#This Row],[Columna1]]+Table4232[[#This Row],[Presupuesto Modificado]]</f>
        <v>20390000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>
        <f>+'[1]HOJA DE TRABAJO'!$I$19</f>
        <v>687750</v>
      </c>
      <c r="M6" s="20">
        <v>606750</v>
      </c>
      <c r="N6" s="20">
        <v>516750</v>
      </c>
      <c r="O6" s="20">
        <v>3651663.69</v>
      </c>
      <c r="P6" s="20">
        <v>559750</v>
      </c>
      <c r="Q6" s="20">
        <f>3957083.33+200000</f>
        <v>4157083.33</v>
      </c>
      <c r="R6" s="21">
        <f>SUM(Table4232[[#This Row],[Gasto devengado]:[Column11]])</f>
        <v>18516992.390000001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>
        <f>+'[1]HOJA DE TRABAJO'!$I$25</f>
        <v>500000</v>
      </c>
      <c r="M7" s="20"/>
      <c r="N7" s="20"/>
      <c r="O7" s="20"/>
      <c r="P7" s="20">
        <v>500000</v>
      </c>
      <c r="Q7" s="20"/>
      <c r="R7" s="21">
        <f>SUM(Table4232[[#This Row],[Gasto devengado]:[Column11]])</f>
        <v>1500000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>
        <f>+'[1]HOJA DE TRABAJO'!$F$28</f>
        <v>3361054.3099999996</v>
      </c>
      <c r="M8" s="20"/>
      <c r="N8" s="20"/>
      <c r="O8" s="20"/>
      <c r="P8" s="20"/>
      <c r="Q8" s="20"/>
      <c r="R8" s="21">
        <f>SUM(Table4232[[#This Row],[Gasto devengado]:[Column11]])</f>
        <v>3461054.3099999996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>
        <f>+'[1]HOJA DE TRABAJO'!$I$30</f>
        <v>734375.48</v>
      </c>
      <c r="M9" s="20">
        <v>663391.4</v>
      </c>
      <c r="N9" s="20">
        <v>616180.78</v>
      </c>
      <c r="O9" s="20">
        <v>606976.78</v>
      </c>
      <c r="P9" s="20">
        <v>606976.78</v>
      </c>
      <c r="Q9" s="20">
        <v>621673.4</v>
      </c>
      <c r="R9" s="21">
        <f>SUM(Table4232[[#This Row],[Gasto devengado]:[Column11]])</f>
        <v>8286929.200000002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367000</v>
      </c>
      <c r="D10" s="21">
        <f t="shared" si="1"/>
        <v>37015000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3866850.46</v>
      </c>
      <c r="M10" s="21">
        <f t="shared" si="1"/>
        <v>2833633.43</v>
      </c>
      <c r="N10" s="21">
        <f t="shared" si="1"/>
        <v>3031649.5</v>
      </c>
      <c r="O10" s="21">
        <f t="shared" si="1"/>
        <v>2116852.29</v>
      </c>
      <c r="P10" s="21">
        <f t="shared" si="1"/>
        <v>3232557.09</v>
      </c>
      <c r="Q10" s="21">
        <f t="shared" si="1"/>
        <v>1479617.8</v>
      </c>
      <c r="R10" s="21">
        <f t="shared" si="1"/>
        <v>34127366.689999998</v>
      </c>
    </row>
    <row r="11" spans="1:30" ht="30.75" customHeight="1">
      <c r="A11" s="16" t="s">
        <v>7</v>
      </c>
      <c r="B11" s="22">
        <v>2458000</v>
      </c>
      <c r="C11" s="22">
        <v>200000</v>
      </c>
      <c r="D11" s="22">
        <f>+Table4232[[#This Row],[Columna1]]+Table4232[[#This Row],[Presupuesto Modificado]]</f>
        <v>2658000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>
        <f>+'[1]HOJA DE TRABAJO'!$I$34</f>
        <v>268344.55</v>
      </c>
      <c r="M11" s="20">
        <v>251614.49</v>
      </c>
      <c r="N11" s="20">
        <v>176235.58</v>
      </c>
      <c r="O11" s="20">
        <v>264634.99</v>
      </c>
      <c r="P11" s="20">
        <v>196728.98</v>
      </c>
      <c r="Q11" s="20">
        <v>259850.62</v>
      </c>
      <c r="R11" s="21">
        <f>SUM(Table4232[[#This Row],[Gasto devengado]:[Column11]])</f>
        <v>2505781.91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>
        <f>+'[1]HOJA DE TRABAJO'!$I$41</f>
        <v>1590.51</v>
      </c>
      <c r="M12" s="20">
        <v>1299.46</v>
      </c>
      <c r="N12" s="20"/>
      <c r="O12" s="20">
        <v>865</v>
      </c>
      <c r="P12" s="20">
        <v>639.83000000000004</v>
      </c>
      <c r="Q12" s="20">
        <v>427</v>
      </c>
      <c r="R12" s="21">
        <f>SUM(Table4232[[#This Row],[Gasto devengado]:[Column11]])</f>
        <v>14393.609999999999</v>
      </c>
    </row>
    <row r="13" spans="1:30" ht="30.75" customHeight="1">
      <c r="A13" s="16" t="s">
        <v>9</v>
      </c>
      <c r="B13" s="22">
        <v>2050000</v>
      </c>
      <c r="C13" s="22">
        <v>-200000</v>
      </c>
      <c r="D13" s="22">
        <f>+Table4232[[#This Row],[Columna1]]+Table4232[[#This Row],[Presupuesto Modificado]]</f>
        <v>1850000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>
        <f>+'[1]HOJA DE TRABAJO'!$F$42</f>
        <v>214655</v>
      </c>
      <c r="M13" s="20">
        <v>144570</v>
      </c>
      <c r="N13" s="20"/>
      <c r="O13" s="20">
        <v>203092.5</v>
      </c>
      <c r="P13" s="20"/>
      <c r="Q13" s="20"/>
      <c r="R13" s="21">
        <f>SUM(Table4232[[#This Row],[Gasto devengado]:[Column11]])</f>
        <v>1154329.5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>
        <f>+'[1]HOJA DE TRABAJO'!$F$44</f>
        <v>1089.69</v>
      </c>
      <c r="M14" s="20">
        <v>10658.76</v>
      </c>
      <c r="N14" s="20">
        <v>148</v>
      </c>
      <c r="O14" s="20">
        <v>11948.48</v>
      </c>
      <c r="P14" s="20">
        <v>21114.99</v>
      </c>
      <c r="Q14" s="20">
        <v>11433.26</v>
      </c>
      <c r="R14" s="21">
        <f>SUM(Table4232[[#This Row],[Gasto devengado]:[Column11]])</f>
        <v>91343.41</v>
      </c>
    </row>
    <row r="15" spans="1:30" ht="30.75" customHeight="1">
      <c r="A15" s="16" t="s">
        <v>11</v>
      </c>
      <c r="B15" s="22">
        <v>105000</v>
      </c>
      <c r="C15" s="22">
        <v>200000</v>
      </c>
      <c r="D15" s="22">
        <f>+Table4232[[#This Row],[Columna1]]+Table4232[[#This Row],[Presupuesto Modificado]]</f>
        <v>305000</v>
      </c>
      <c r="E15" s="22"/>
      <c r="F15" s="20"/>
      <c r="G15" s="20"/>
      <c r="H15" s="20"/>
      <c r="I15" s="20"/>
      <c r="J15" s="20"/>
      <c r="K15" s="20"/>
      <c r="L15" s="20">
        <f>+'[1]HOJA DE TRABAJO'!$I$52</f>
        <v>178800</v>
      </c>
      <c r="M15" s="20">
        <v>32184</v>
      </c>
      <c r="N15" s="20"/>
      <c r="O15" s="20"/>
      <c r="P15" s="20"/>
      <c r="Q15" s="20"/>
      <c r="R15" s="21">
        <f>SUM(Table4232[[#This Row],[Gasto devengado]:[Column11]])</f>
        <v>210984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>
        <f>+'[1]HOJA DE TRABAJO'!$I$56</f>
        <v>101849.09999999999</v>
      </c>
      <c r="M16" s="20">
        <v>101849.1</v>
      </c>
      <c r="N16" s="20">
        <v>106307.08</v>
      </c>
      <c r="O16" s="20">
        <v>80687.210000000006</v>
      </c>
      <c r="P16" s="23">
        <v>80687.210000000006</v>
      </c>
      <c r="Q16" s="20">
        <v>191014.21</v>
      </c>
      <c r="R16" s="21">
        <f>SUM(Table4232[[#This Row],[Gasto devengado]:[Column11]])</f>
        <v>1791808.5200000003</v>
      </c>
    </row>
    <row r="17" spans="1:18" ht="30.75" customHeight="1">
      <c r="A17" s="16" t="s">
        <v>13</v>
      </c>
      <c r="B17" s="22">
        <v>1400000</v>
      </c>
      <c r="C17" s="22">
        <f>280000+562000</f>
        <v>842000</v>
      </c>
      <c r="D17" s="22">
        <f>+Table4232[[#This Row],[Columna1]]+Table4232[[#This Row],[Presupuesto Modificado]]</f>
        <v>2242000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>
        <f>+'[1]HOJA DE TRABAJO'!$I$65</f>
        <v>386854.81</v>
      </c>
      <c r="M17" s="20">
        <v>365975.03</v>
      </c>
      <c r="N17" s="20">
        <v>81289.320000000007</v>
      </c>
      <c r="O17" s="20">
        <v>146317.26999999999</v>
      </c>
      <c r="P17" s="20">
        <v>170452.95</v>
      </c>
      <c r="Q17" s="20">
        <v>357690.41</v>
      </c>
      <c r="R17" s="21">
        <f>SUM(Table4232[[#This Row],[Gasto devengado]:[Column11]])</f>
        <v>2391039.12</v>
      </c>
    </row>
    <row r="18" spans="1:18" ht="30.75" customHeight="1">
      <c r="A18" s="16" t="s">
        <v>14</v>
      </c>
      <c r="B18" s="22">
        <v>28555000</v>
      </c>
      <c r="C18" s="22">
        <f>1625000-2300000</f>
        <v>-675000</v>
      </c>
      <c r="D18" s="22">
        <f>+Table4232[[#This Row],[Columna1]]+Table4232[[#This Row],[Presupuesto Modificado]]</f>
        <v>27880000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>
        <f>+'[1]HOJA DE TRABAJO'!$I$79</f>
        <v>2713666.8</v>
      </c>
      <c r="M18" s="20">
        <v>1925482.59</v>
      </c>
      <c r="N18" s="20">
        <v>2667669.52</v>
      </c>
      <c r="O18" s="20">
        <v>1409306.84</v>
      </c>
      <c r="P18" s="20">
        <v>2762933.13</v>
      </c>
      <c r="Q18" s="20">
        <v>659202.30000000005</v>
      </c>
      <c r="R18" s="21">
        <f>SUM(Table4232[[#This Row],[Gasto devengado]:[Column11]])</f>
        <v>25967686.619999997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333000</v>
      </c>
      <c r="D20" s="21">
        <f t="shared" si="2"/>
        <v>11615000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970984.05</v>
      </c>
      <c r="M20" s="21">
        <f t="shared" si="2"/>
        <v>1044550.5399999999</v>
      </c>
      <c r="N20" s="21">
        <f t="shared" si="2"/>
        <v>576589.15</v>
      </c>
      <c r="O20" s="21">
        <f t="shared" si="2"/>
        <v>707518.85999999987</v>
      </c>
      <c r="P20" s="21">
        <f t="shared" si="2"/>
        <v>727812.17</v>
      </c>
      <c r="Q20" s="21">
        <f t="shared" si="2"/>
        <v>946883.52</v>
      </c>
      <c r="R20" s="21">
        <f t="shared" si="2"/>
        <v>9184942.2200000007</v>
      </c>
    </row>
    <row r="21" spans="1:18" ht="30.75" customHeight="1">
      <c r="A21" s="16" t="s">
        <v>16</v>
      </c>
      <c r="B21" s="22">
        <v>820000</v>
      </c>
      <c r="C21" s="22">
        <f>1100000+60000</f>
        <v>1160000</v>
      </c>
      <c r="D21" s="22">
        <f>+Table4232[[#This Row],[Columna1]]+Table4232[[#This Row],[Presupuesto Modificado]]</f>
        <v>1980000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>
        <f>+'[1]HOJA DE TRABAJO'!$I$83</f>
        <v>249167.13999999998</v>
      </c>
      <c r="M21" s="20">
        <v>267516.26</v>
      </c>
      <c r="N21" s="20">
        <v>216428.48</v>
      </c>
      <c r="O21" s="20">
        <v>174828.92</v>
      </c>
      <c r="P21" s="20">
        <v>182039.89</v>
      </c>
      <c r="Q21" s="20">
        <v>364554.78</v>
      </c>
      <c r="R21" s="21">
        <f>SUM(Table4232[[#This Row],[Gasto devengado]:[Column11]])</f>
        <v>2043128.7500000002</v>
      </c>
    </row>
    <row r="22" spans="1:18" ht="30.75" customHeight="1">
      <c r="A22" s="16" t="s">
        <v>17</v>
      </c>
      <c r="B22" s="22">
        <v>820000</v>
      </c>
      <c r="C22" s="22">
        <f>-50000-350000</f>
        <v>-400000</v>
      </c>
      <c r="D22" s="22">
        <f>+Table4232[[#This Row],[Columna1]]+Table4232[[#This Row],[Presupuesto Modificado]]</f>
        <v>420000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>
        <f>+'[1]HOJA DE TRABAJO'!$I$90</f>
        <v>3442.07</v>
      </c>
      <c r="M22" s="20">
        <v>448.52</v>
      </c>
      <c r="N22" s="20">
        <v>1860</v>
      </c>
      <c r="O22" s="20">
        <v>767.87</v>
      </c>
      <c r="P22" s="20">
        <v>635.59</v>
      </c>
      <c r="Q22" s="20"/>
      <c r="R22" s="21">
        <f>SUM(Table4232[[#This Row],[Gasto devengado]:[Column11]])</f>
        <v>51350.349999999991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>
        <v>25723.25</v>
      </c>
      <c r="N23" s="20">
        <v>541.33000000000004</v>
      </c>
      <c r="O23" s="20">
        <v>16410.13</v>
      </c>
      <c r="P23" s="20">
        <v>39297.19</v>
      </c>
      <c r="Q23" s="20">
        <v>2966.91</v>
      </c>
      <c r="R23" s="21">
        <f>SUM(Table4232[[#This Row],[Gasto devengado]:[Column11]])</f>
        <v>297542.26999999996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>
        <f>+'[1]HOJA DE TRABAJO'!$I$96</f>
        <v>1363.68</v>
      </c>
      <c r="M24" s="20"/>
      <c r="N24" s="20">
        <v>4522.1899999999996</v>
      </c>
      <c r="O24" s="20">
        <v>714.83</v>
      </c>
      <c r="P24" s="20">
        <v>252.84</v>
      </c>
      <c r="Q24" s="20">
        <v>6266.63</v>
      </c>
      <c r="R24" s="21">
        <f>SUM(Table4232[[#This Row],[Gasto devengado]:[Column11]])</f>
        <v>60126.229999999996</v>
      </c>
    </row>
    <row r="25" spans="1:18" ht="30.75" customHeight="1">
      <c r="A25" s="16" t="s">
        <v>20</v>
      </c>
      <c r="B25" s="22">
        <v>605000</v>
      </c>
      <c r="C25" s="22">
        <v>30000</v>
      </c>
      <c r="D25" s="22">
        <f>+Table4232[[#This Row],[Columna1]]+Table4232[[#This Row],[Presupuesto Modificado]]</f>
        <v>635000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>
        <f>+'[1]HOJA DE TRABAJO'!$I$101</f>
        <v>24212.040000000005</v>
      </c>
      <c r="M25" s="20">
        <v>12205.72</v>
      </c>
      <c r="N25" s="20">
        <v>1033.47</v>
      </c>
      <c r="O25" s="20">
        <v>4333.6400000000003</v>
      </c>
      <c r="P25" s="20">
        <v>12202.67</v>
      </c>
      <c r="Q25" s="20">
        <v>7853.27</v>
      </c>
      <c r="R25" s="21">
        <f>SUM(Table4232[[#This Row],[Gasto devengado]:[Column11]])</f>
        <v>345358.00999999995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>
        <f>+'[1]HOJA DE TRABAJO'!$I$102</f>
        <v>5854.53</v>
      </c>
      <c r="M26" s="20">
        <v>4989.41</v>
      </c>
      <c r="N26" s="20">
        <v>1267.46</v>
      </c>
      <c r="O26" s="20">
        <v>1226.99</v>
      </c>
      <c r="P26" s="20">
        <v>5527.82</v>
      </c>
      <c r="Q26" s="20">
        <v>1741.4</v>
      </c>
      <c r="R26" s="21">
        <f>SUM(Table4232[[#This Row],[Gasto devengado]:[Column11]])</f>
        <v>75622.48000000001</v>
      </c>
    </row>
    <row r="27" spans="1:18" ht="30.75" customHeight="1">
      <c r="A27" s="16" t="s">
        <v>22</v>
      </c>
      <c r="B27" s="22">
        <v>6100000</v>
      </c>
      <c r="C27" s="22">
        <v>-190000</v>
      </c>
      <c r="D27" s="22">
        <f>+Table4232[[#This Row],[Columna1]]+Table4232[[#This Row],[Presupuesto Modificado]]</f>
        <v>5910000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>
        <f>+'[1]HOJA DE TRABAJO'!$I$111</f>
        <v>400196.98000000004</v>
      </c>
      <c r="M27" s="20">
        <v>485404.79</v>
      </c>
      <c r="N27" s="20">
        <v>343158.35</v>
      </c>
      <c r="O27" s="20">
        <v>442372.55</v>
      </c>
      <c r="P27" s="20">
        <v>409704.63</v>
      </c>
      <c r="Q27" s="20">
        <v>540344.24</v>
      </c>
      <c r="R27" s="21">
        <f>SUM(Table4232[[#This Row],[Gasto devengado]:[Column11]])</f>
        <v>4939870.7600000007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>
        <f>-100000-167000</f>
        <v>-267000</v>
      </c>
      <c r="D29" s="22">
        <f>+Table4232[[#This Row],[Columna1]]+Table4232[[#This Row],[Presupuesto Modificado]]</f>
        <v>1883000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>
        <f>+'[1]HOJA DE TRABAJO'!$I$120</f>
        <v>286747.61</v>
      </c>
      <c r="M29" s="20">
        <v>248262.59</v>
      </c>
      <c r="N29" s="20">
        <v>7777.87</v>
      </c>
      <c r="O29" s="20">
        <v>66863.929999999993</v>
      </c>
      <c r="P29" s="20">
        <v>78151.539999999994</v>
      </c>
      <c r="Q29" s="20">
        <v>23156.29</v>
      </c>
      <c r="R29" s="21">
        <f>SUM(Table4232[[#This Row],[Gasto devengado]:[Column11]])</f>
        <v>1371943.37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+'[2]Hoja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-700000</v>
      </c>
      <c r="D45" s="21">
        <f t="shared" si="5"/>
        <v>6126000</v>
      </c>
      <c r="E45" s="21">
        <f t="shared" si="5"/>
        <v>0</v>
      </c>
      <c r="F45" s="21">
        <f t="shared" si="5"/>
        <v>0</v>
      </c>
      <c r="G45" s="21">
        <f t="shared" si="5"/>
        <v>43960</v>
      </c>
      <c r="H45" s="21">
        <f t="shared" si="5"/>
        <v>0</v>
      </c>
      <c r="I45" s="21">
        <f t="shared" si="5"/>
        <v>300513.25</v>
      </c>
      <c r="J45" s="21">
        <f t="shared" si="5"/>
        <v>256609.40999999997</v>
      </c>
      <c r="K45" s="21">
        <f t="shared" si="5"/>
        <v>78511</v>
      </c>
      <c r="L45" s="21">
        <f t="shared" si="5"/>
        <v>558507.97</v>
      </c>
      <c r="M45" s="21">
        <f t="shared" si="5"/>
        <v>88257.07</v>
      </c>
      <c r="N45" s="21">
        <f t="shared" si="5"/>
        <v>19460</v>
      </c>
      <c r="O45" s="21">
        <f t="shared" si="5"/>
        <v>0</v>
      </c>
      <c r="P45" s="21">
        <f t="shared" si="5"/>
        <v>514213.94</v>
      </c>
      <c r="Q45" s="21">
        <f t="shared" si="5"/>
        <v>55625</v>
      </c>
      <c r="R45" s="21">
        <f t="shared" si="5"/>
        <v>1915657.6400000001</v>
      </c>
    </row>
    <row r="46" spans="1:18" ht="30.75" customHeight="1">
      <c r="A46" s="16" t="s">
        <v>27</v>
      </c>
      <c r="B46" s="22">
        <v>4260000</v>
      </c>
      <c r="C46" s="22">
        <v>-120000</v>
      </c>
      <c r="D46" s="22">
        <f>+Table4232[[#This Row],[Columna1]]+Table4232[[#This Row],[Presupuesto Modificado]]</f>
        <v>4140000</v>
      </c>
      <c r="E46" s="22"/>
      <c r="F46" s="20"/>
      <c r="G46" s="20"/>
      <c r="H46" s="20"/>
      <c r="I46" s="20">
        <v>124600</v>
      </c>
      <c r="J46" s="20">
        <v>192404.8</v>
      </c>
      <c r="K46" s="20"/>
      <c r="L46" s="20">
        <f>+'[1]HOJA DE TRABAJO'!$F$128</f>
        <v>382007.97</v>
      </c>
      <c r="M46" s="20">
        <v>88257.07</v>
      </c>
      <c r="N46" s="20">
        <v>19460</v>
      </c>
      <c r="O46" s="20"/>
      <c r="P46" s="20"/>
      <c r="Q46" s="20"/>
      <c r="R46" s="21">
        <f>SUM(Table4232[[#This Row],[Gasto devengado]:[Column11]])</f>
        <v>806729.84000000008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>
        <v>64204.61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64204.61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>
        <v>-700000</v>
      </c>
      <c r="D49" s="22">
        <f>+Table4232[[#This Row],[Columna1]]+Table4232[[#This Row],[Presupuesto Modificado]]</f>
        <v>1340000</v>
      </c>
      <c r="E49" s="22"/>
      <c r="F49" s="20"/>
      <c r="G49" s="20"/>
      <c r="H49" s="20"/>
      <c r="I49" s="20">
        <v>175913.25</v>
      </c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175913.25</v>
      </c>
    </row>
    <row r="50" spans="1:18" ht="30.75" customHeight="1">
      <c r="A50" s="16" t="s">
        <v>31</v>
      </c>
      <c r="B50" s="22">
        <v>266000</v>
      </c>
      <c r="C50" s="22">
        <v>120000</v>
      </c>
      <c r="D50" s="22">
        <f>+Table4232[[#This Row],[Columna1]]+Table4232[[#This Row],[Presupuesto Modificado]]</f>
        <v>386000</v>
      </c>
      <c r="E50" s="22"/>
      <c r="F50" s="20"/>
      <c r="G50" s="20">
        <v>43960</v>
      </c>
      <c r="H50" s="20"/>
      <c r="I50" s="20"/>
      <c r="J50" s="20"/>
      <c r="K50" s="20">
        <v>78511</v>
      </c>
      <c r="L50" s="20">
        <f>+'[1]HOJA DE TRABAJO'!$F$135+'[1]HOJA DE TRABAJO'!$F$138</f>
        <v>176500</v>
      </c>
      <c r="M50" s="20"/>
      <c r="N50" s="20"/>
      <c r="O50" s="20"/>
      <c r="P50" s="20"/>
      <c r="Q50" s="20">
        <v>55625</v>
      </c>
      <c r="R50" s="21">
        <f>SUM(Table4232[[#This Row],[Gasto devengado]:[Column11]])</f>
        <v>354596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>
        <v>514213.94</v>
      </c>
      <c r="Q53" s="20"/>
      <c r="R53" s="21">
        <f>SUM(Table4232[[#This Row],[Gasto devengado]:[Column11]])</f>
        <v>514213.94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1631637.94</v>
      </c>
      <c r="H55" s="21">
        <f t="shared" si="6"/>
        <v>0</v>
      </c>
      <c r="I55" s="21">
        <f t="shared" si="6"/>
        <v>7989701.5099999998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9621339.4499999993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>
        <v>1631637.94</v>
      </c>
      <c r="H56" s="20"/>
      <c r="I56" s="20">
        <v>7989701.5099999998</v>
      </c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9621339.4499999993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8669892.5999999996</v>
      </c>
      <c r="G76" s="24">
        <f t="shared" ref="G76:N76" si="19">+G67+G63+G60+G55+G45+G37+G30+G20+G10+G4</f>
        <v>10125235.809999999</v>
      </c>
      <c r="H76" s="24">
        <f t="shared" si="19"/>
        <v>10359702.02</v>
      </c>
      <c r="I76" s="24">
        <f t="shared" si="19"/>
        <v>22267660.960000001</v>
      </c>
      <c r="J76" s="24">
        <f t="shared" si="19"/>
        <v>10349508.84</v>
      </c>
      <c r="K76" s="24">
        <f t="shared" si="19"/>
        <v>11260751.359999999</v>
      </c>
      <c r="L76" s="24">
        <f t="shared" si="19"/>
        <v>16260691.860000003</v>
      </c>
      <c r="M76" s="24">
        <f t="shared" si="19"/>
        <v>10322317.280000001</v>
      </c>
      <c r="N76" s="24">
        <f t="shared" si="19"/>
        <v>8548686.4499999993</v>
      </c>
      <c r="O76" s="24">
        <f>O45+O20+O10+O4+O67</f>
        <v>11832530.529999999</v>
      </c>
      <c r="P76" s="24">
        <f>+P67+P63+P60+P55+P45+P37+P30+P20+P10+P4</f>
        <v>9891148.9900000002</v>
      </c>
      <c r="Q76" s="24">
        <f>+Q4+Q10+Q20+Q37+Q45+Q55+Q60+Q63+Q67+Q71+Q74</f>
        <v>18844596.829999998</v>
      </c>
      <c r="R76" s="24">
        <f>+R67+R60+R55+R45+R37+R30+R20+R10+R4</f>
        <v>148732723.53000003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2025-01-14T14:58:49Z</cp:lastPrinted>
  <dcterms:created xsi:type="dcterms:W3CDTF">2018-04-17T18:57:16Z</dcterms:created>
  <dcterms:modified xsi:type="dcterms:W3CDTF">2025-01-14T15:03:08Z</dcterms:modified>
</cp:coreProperties>
</file>