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6 Junio 2025\"/>
    </mc:Choice>
  </mc:AlternateContent>
  <xr:revisionPtr revIDLastSave="0" documentId="13_ncr:1_{2062E856-7A4B-4ED4-85AA-32D8B5B4D7A4}" xr6:coauthVersionLast="47" xr6:coauthVersionMax="47" xr10:uidLastSave="{00000000-0000-0000-0000-000000000000}"/>
  <bookViews>
    <workbookView xWindow="-108" yWindow="-108" windowWidth="23256" windowHeight="12456" tabRatio="904" activeTab="2" xr2:uid="{00000000-000D-0000-FFFF-FFFF00000000}"/>
  </bookViews>
  <sheets>
    <sheet name="Ejecución Presupuestaria Compar" sheetId="10" r:id="rId1"/>
    <sheet name="Ejecución Presup 2025-2024" sheetId="12" r:id="rId2"/>
    <sheet name="Ejecución Presupuestaria 2025" sheetId="11" r:id="rId3"/>
  </sheets>
  <externalReferences>
    <externalReference r:id="rId4"/>
  </externalReferences>
  <definedNames>
    <definedName name="_xlnm.Print_Titles" localSheetId="1">'Ejecución Presup 2025-2024'!$1:$2</definedName>
    <definedName name="_xlnm.Print_Titles" localSheetId="2">'Ejecución Presupuestaria 2025'!$1:$2</definedName>
    <definedName name="_xlnm.Print_Titles" localSheetId="0">'Ejecución Presupuestaria Compar'!$1:$2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2" l="1"/>
  <c r="F30" i="12" s="1"/>
  <c r="F56" i="12"/>
  <c r="F55" i="12" s="1"/>
  <c r="F47" i="12"/>
  <c r="F48" i="12"/>
  <c r="F50" i="12"/>
  <c r="F51" i="12"/>
  <c r="F52" i="12"/>
  <c r="F53" i="12"/>
  <c r="F54" i="12"/>
  <c r="F46" i="12"/>
  <c r="F22" i="12"/>
  <c r="F23" i="12"/>
  <c r="F24" i="12"/>
  <c r="F25" i="12"/>
  <c r="F26" i="12"/>
  <c r="F27" i="12"/>
  <c r="F28" i="12"/>
  <c r="F29" i="12"/>
  <c r="F12" i="12"/>
  <c r="F13" i="12"/>
  <c r="F14" i="12"/>
  <c r="F15" i="12"/>
  <c r="F16" i="12"/>
  <c r="F17" i="12"/>
  <c r="F18" i="12"/>
  <c r="F11" i="12"/>
  <c r="F9" i="12"/>
  <c r="F6" i="12"/>
  <c r="F7" i="12"/>
  <c r="F8" i="12"/>
  <c r="E56" i="12"/>
  <c r="E55" i="12" s="1"/>
  <c r="E54" i="12"/>
  <c r="E53" i="12"/>
  <c r="E52" i="12"/>
  <c r="E51" i="12"/>
  <c r="E50" i="12"/>
  <c r="E49" i="12"/>
  <c r="E48" i="12"/>
  <c r="E45" i="12" s="1"/>
  <c r="E47" i="12"/>
  <c r="E46" i="12"/>
  <c r="E31" i="12"/>
  <c r="E30" i="12"/>
  <c r="E29" i="12"/>
  <c r="E28" i="12"/>
  <c r="E27" i="12"/>
  <c r="E26" i="12"/>
  <c r="E25" i="12"/>
  <c r="E24" i="12"/>
  <c r="E23" i="12"/>
  <c r="E22" i="12"/>
  <c r="E20" i="12" s="1"/>
  <c r="E21" i="12"/>
  <c r="E19" i="12"/>
  <c r="E18" i="12"/>
  <c r="E17" i="12"/>
  <c r="E16" i="12"/>
  <c r="E15" i="12"/>
  <c r="E14" i="12"/>
  <c r="E13" i="12"/>
  <c r="E12" i="12"/>
  <c r="E11" i="12"/>
  <c r="E10" i="12" s="1"/>
  <c r="E9" i="12"/>
  <c r="E8" i="12"/>
  <c r="E7" i="12"/>
  <c r="E6" i="12"/>
  <c r="E4" i="12" s="1"/>
  <c r="E5" i="12"/>
  <c r="F19" i="12"/>
  <c r="B56" i="12"/>
  <c r="B55" i="12" s="1"/>
  <c r="B54" i="12"/>
  <c r="B53" i="12"/>
  <c r="B52" i="12"/>
  <c r="B51" i="12"/>
  <c r="B50" i="12"/>
  <c r="B49" i="12"/>
  <c r="B48" i="12"/>
  <c r="B47" i="12"/>
  <c r="B46" i="12"/>
  <c r="B31" i="12"/>
  <c r="B30" i="12" s="1"/>
  <c r="B29" i="12"/>
  <c r="B28" i="12"/>
  <c r="B27" i="12"/>
  <c r="B26" i="12"/>
  <c r="B25" i="12"/>
  <c r="B24" i="12"/>
  <c r="B23" i="12"/>
  <c r="B22" i="12"/>
  <c r="B21" i="12"/>
  <c r="B19" i="12"/>
  <c r="B18" i="12"/>
  <c r="B17" i="12"/>
  <c r="B16" i="12"/>
  <c r="B15" i="12"/>
  <c r="B14" i="12"/>
  <c r="B13" i="12"/>
  <c r="B12" i="12"/>
  <c r="B11" i="12"/>
  <c r="B9" i="12"/>
  <c r="B8" i="12"/>
  <c r="B7" i="12"/>
  <c r="B6" i="12"/>
  <c r="B5" i="12"/>
  <c r="S77" i="12"/>
  <c r="S75" i="12"/>
  <c r="S74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C74" i="12"/>
  <c r="S73" i="12"/>
  <c r="S72" i="12"/>
  <c r="S71" i="12" s="1"/>
  <c r="R71" i="12"/>
  <c r="Q71" i="12"/>
  <c r="P71" i="12"/>
  <c r="O71" i="12"/>
  <c r="N71" i="12"/>
  <c r="M71" i="12"/>
  <c r="L71" i="12"/>
  <c r="K71" i="12"/>
  <c r="J71" i="12"/>
  <c r="I71" i="12"/>
  <c r="H71" i="12"/>
  <c r="G71" i="12"/>
  <c r="C71" i="12"/>
  <c r="S70" i="12"/>
  <c r="S69" i="12"/>
  <c r="S68" i="12" s="1"/>
  <c r="R68" i="12"/>
  <c r="Q68" i="12"/>
  <c r="Q67" i="12" s="1"/>
  <c r="Q76" i="12" s="1"/>
  <c r="P68" i="12"/>
  <c r="O68" i="12"/>
  <c r="N68" i="12"/>
  <c r="M68" i="12"/>
  <c r="L68" i="12"/>
  <c r="L67" i="12" s="1"/>
  <c r="L76" i="12" s="1"/>
  <c r="K68" i="12"/>
  <c r="J68" i="12"/>
  <c r="I68" i="12"/>
  <c r="I67" i="12" s="1"/>
  <c r="I76" i="12" s="1"/>
  <c r="G68" i="12"/>
  <c r="C68" i="12"/>
  <c r="R67" i="12"/>
  <c r="P67" i="12"/>
  <c r="O67" i="12"/>
  <c r="N67" i="12"/>
  <c r="M67" i="12"/>
  <c r="M76" i="12" s="1"/>
  <c r="K67" i="12"/>
  <c r="J67" i="12"/>
  <c r="J76" i="12" s="1"/>
  <c r="H67" i="12"/>
  <c r="H76" i="12" s="1"/>
  <c r="G67" i="12"/>
  <c r="C67" i="12"/>
  <c r="S66" i="12"/>
  <c r="S65" i="12"/>
  <c r="S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C63" i="12"/>
  <c r="S62" i="12"/>
  <c r="S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C60" i="12"/>
  <c r="S59" i="12"/>
  <c r="S58" i="12"/>
  <c r="S57" i="12"/>
  <c r="S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C55" i="12"/>
  <c r="S54" i="12"/>
  <c r="S53" i="12"/>
  <c r="S52" i="12"/>
  <c r="S51" i="12"/>
  <c r="S50" i="12"/>
  <c r="S49" i="12"/>
  <c r="S48" i="12"/>
  <c r="S47" i="12"/>
  <c r="S46" i="12"/>
  <c r="R45" i="12"/>
  <c r="Q45" i="12"/>
  <c r="P45" i="12"/>
  <c r="P76" i="12" s="1"/>
  <c r="O45" i="12"/>
  <c r="N45" i="12"/>
  <c r="N76" i="12" s="1"/>
  <c r="M45" i="12"/>
  <c r="L45" i="12"/>
  <c r="K45" i="12"/>
  <c r="J45" i="12"/>
  <c r="I45" i="12"/>
  <c r="H45" i="12"/>
  <c r="G45" i="12"/>
  <c r="C45" i="12"/>
  <c r="C76" i="12" s="1"/>
  <c r="S44" i="12"/>
  <c r="S43" i="12"/>
  <c r="S42" i="12"/>
  <c r="S41" i="12"/>
  <c r="S40" i="12"/>
  <c r="S39" i="12"/>
  <c r="S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C37" i="12"/>
  <c r="G31" i="12"/>
  <c r="G30" i="12" s="1"/>
  <c r="S30" i="12"/>
  <c r="R30" i="12"/>
  <c r="Q30" i="12"/>
  <c r="P30" i="12"/>
  <c r="O30" i="12"/>
  <c r="N30" i="12"/>
  <c r="M30" i="12"/>
  <c r="L30" i="12"/>
  <c r="K30" i="12"/>
  <c r="J30" i="12"/>
  <c r="I30" i="12"/>
  <c r="H30" i="12"/>
  <c r="C30" i="12"/>
  <c r="S29" i="12"/>
  <c r="S28" i="12"/>
  <c r="S27" i="12"/>
  <c r="S26" i="12"/>
  <c r="S25" i="12"/>
  <c r="S24" i="12"/>
  <c r="S23" i="12"/>
  <c r="S22" i="12"/>
  <c r="S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C20" i="12"/>
  <c r="S19" i="12"/>
  <c r="S18" i="12"/>
  <c r="S17" i="12"/>
  <c r="S16" i="12"/>
  <c r="S15" i="12"/>
  <c r="S14" i="12"/>
  <c r="S13" i="12"/>
  <c r="S12" i="12"/>
  <c r="S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C10" i="12"/>
  <c r="S9" i="12"/>
  <c r="S8" i="12"/>
  <c r="S7" i="12"/>
  <c r="S6" i="12"/>
  <c r="S5" i="12"/>
  <c r="R4" i="12"/>
  <c r="R76" i="12" s="1"/>
  <c r="Q4" i="12"/>
  <c r="P4" i="12"/>
  <c r="O4" i="12"/>
  <c r="N4" i="12"/>
  <c r="M4" i="12"/>
  <c r="L4" i="12"/>
  <c r="K4" i="12"/>
  <c r="J4" i="12"/>
  <c r="I4" i="12"/>
  <c r="H4" i="12"/>
  <c r="G4" i="12"/>
  <c r="C4" i="12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H68" i="11"/>
  <c r="F68" i="11"/>
  <c r="C68" i="11"/>
  <c r="B68" i="11"/>
  <c r="P67" i="11"/>
  <c r="P76" i="11" s="1"/>
  <c r="O67" i="11"/>
  <c r="L67" i="11"/>
  <c r="L76" i="11" s="1"/>
  <c r="K67" i="11"/>
  <c r="H67" i="1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R47" i="10"/>
  <c r="J10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K76" i="11" l="1"/>
  <c r="B4" i="12"/>
  <c r="J76" i="11"/>
  <c r="I76" i="11"/>
  <c r="H76" i="11"/>
  <c r="G76" i="11"/>
  <c r="F76" i="11"/>
  <c r="E76" i="12"/>
  <c r="S67" i="12"/>
  <c r="G76" i="12"/>
  <c r="O76" i="12"/>
  <c r="B10" i="12"/>
  <c r="F10" i="12"/>
  <c r="K76" i="12"/>
  <c r="S60" i="12"/>
  <c r="B45" i="12"/>
  <c r="B76" i="12" s="1"/>
  <c r="B20" i="12"/>
  <c r="S20" i="12"/>
  <c r="S63" i="12"/>
  <c r="S55" i="12"/>
  <c r="S4" i="12"/>
  <c r="S45" i="12"/>
  <c r="S37" i="12"/>
  <c r="S10" i="12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1" i="10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S76" i="12" l="1"/>
  <c r="R76" i="11"/>
  <c r="D76" i="11"/>
  <c r="C76" i="10"/>
  <c r="J76" i="10"/>
  <c r="F76" i="10"/>
  <c r="N76" i="10"/>
  <c r="R4" i="10"/>
  <c r="R20" i="10"/>
  <c r="R10" i="10"/>
  <c r="D10" i="10"/>
  <c r="D76" i="10" s="1"/>
  <c r="R76" i="10" l="1"/>
  <c r="D55" i="12"/>
  <c r="D31" i="12"/>
  <c r="D30" i="12" s="1"/>
  <c r="D51" i="12"/>
  <c r="D19" i="12"/>
  <c r="D49" i="12"/>
  <c r="F49" i="12" s="1"/>
  <c r="F45" i="12" s="1"/>
  <c r="D26" i="12"/>
  <c r="D8" i="12"/>
  <c r="D5" i="12"/>
  <c r="D29" i="12"/>
  <c r="D17" i="12"/>
  <c r="D47" i="12"/>
  <c r="D9" i="12"/>
  <c r="D52" i="12"/>
  <c r="D46" i="12"/>
  <c r="D27" i="12"/>
  <c r="D54" i="12"/>
  <c r="D50" i="12"/>
  <c r="D23" i="12"/>
  <c r="D24" i="12"/>
  <c r="D14" i="12"/>
  <c r="D22" i="12"/>
  <c r="D11" i="12"/>
  <c r="D13" i="12"/>
  <c r="D15" i="12"/>
  <c r="D25" i="12"/>
  <c r="D21" i="12"/>
  <c r="F21" i="12" s="1"/>
  <c r="F20" i="12" s="1"/>
  <c r="D12" i="12"/>
  <c r="D48" i="12"/>
  <c r="D28" i="12"/>
  <c r="D7" i="12"/>
  <c r="D53" i="12"/>
  <c r="D16" i="12"/>
  <c r="D6" i="12"/>
  <c r="D45" i="12" l="1"/>
  <c r="D4" i="12"/>
  <c r="F5" i="12"/>
  <c r="F4" i="12" s="1"/>
  <c r="F76" i="12" s="1"/>
  <c r="D10" i="12"/>
  <c r="D76" i="12" s="1"/>
  <c r="D20" i="12"/>
</calcChain>
</file>

<file path=xl/sharedStrings.xml><?xml version="1.0" encoding="utf-8"?>
<sst xmlns="http://schemas.openxmlformats.org/spreadsheetml/2006/main" count="305" uniqueCount="102">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</sst>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119"/>
      <tableStyleElement type="totalRow" dxfId="118"/>
      <tableStyleElement type="firstRowStripe" dxfId="117"/>
      <tableStyleElement type="secondRowStripe" dxfId="11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115" dataDxfId="114">
  <tableColumns count="18">
    <tableColumn id="1" xr3:uid="{49E6CF06-4013-4575-9919-522AEEF1AC28}" name="DETALLE" headerRowDxfId="113" dataDxfId="112"/>
    <tableColumn id="17" xr3:uid="{55E24DEB-18EE-47F2-AD1B-DEDC022C676E}" name="Columna1" headerRowDxfId="111" dataDxfId="110"/>
    <tableColumn id="3" xr3:uid="{A8D8560E-FBC9-433F-B514-62C0D37C9D0B}" name="Presupuesto Modificado" headerRowDxfId="109" dataDxfId="108"/>
    <tableColumn id="2" xr3:uid="{02DF30AD-4881-4F3C-81A8-17B81F473EDC}" name="Columna2" headerRowDxfId="107" dataDxfId="106"/>
    <tableColumn id="18" xr3:uid="{14712DF2-94E9-4307-A636-DB57286CFB50}" name="Columna3" headerRowDxfId="105" dataDxfId="104"/>
    <tableColumn id="4" xr3:uid="{4F341D36-5CFC-43E7-983E-36AB6324CC4A}" name="Gasto devengado" headerRowDxfId="103" dataDxfId="102"/>
    <tableColumn id="5" xr3:uid="{03DC70BC-94B5-471B-B37B-4E63E6D34611}" name="Column1" headerRowDxfId="101" dataDxfId="100"/>
    <tableColumn id="6" xr3:uid="{A4571470-2A05-45EF-ACA2-98BBC2EF62E7}" name="Column2" headerRowDxfId="99" dataDxfId="98"/>
    <tableColumn id="7" xr3:uid="{DDCCE872-9040-42BF-ABF3-F1612E3E1DD0}" name="Column3" headerRowDxfId="97" dataDxfId="96"/>
    <tableColumn id="8" xr3:uid="{CAEF9319-1872-4FF0-B039-4AD99F9DE150}" name="Column4" headerRowDxfId="95" dataDxfId="94"/>
    <tableColumn id="9" xr3:uid="{FFF45994-26B3-49B2-A235-25F56CC8F138}" name="Column5" headerRowDxfId="93" dataDxfId="92"/>
    <tableColumn id="10" xr3:uid="{FD631B9F-9DDD-4409-BFDB-37E4AD10A115}" name="Column6" headerRowDxfId="91" dataDxfId="90"/>
    <tableColumn id="11" xr3:uid="{34311E33-4CE4-4773-BB45-ED64704A4600}" name="Column7" headerRowDxfId="89" dataDxfId="88"/>
    <tableColumn id="12" xr3:uid="{CC66C208-6D20-4E68-AE8D-F0D6F19115E8}" name="Column8" headerRowDxfId="87" dataDxfId="86"/>
    <tableColumn id="13" xr3:uid="{3D318D34-109C-4AC5-BB66-21993109A684}" name="Column9" headerRowDxfId="85" dataDxfId="84"/>
    <tableColumn id="14" xr3:uid="{D09A7332-3627-4920-A071-099C47A8E98C}" name="Column10" headerRowDxfId="83" dataDxfId="82"/>
    <tableColumn id="15" xr3:uid="{9695FB4A-BF31-45B3-92C4-6E2682F7FD10}" name="Column11" headerRowDxfId="81" dataDxfId="80"/>
    <tableColumn id="16" xr3:uid="{00EF3B57-E160-49E4-8F9C-7E30450A9989}" name="Column12" headerRowDxfId="79" dataDxfId="7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E4019-DE3E-4FF6-9F67-F47854972064}" name="Table423234" displayName="Table423234" ref="A2:S76" headerRowCount="0" totalsRowShown="0" headerRowDxfId="77" dataDxfId="76">
  <tableColumns count="19">
    <tableColumn id="1" xr3:uid="{05B71F34-46AB-4DA3-814D-20690AF00F8B}" name="DETALLE" headerRowDxfId="75" dataDxfId="74"/>
    <tableColumn id="17" xr3:uid="{CC8901F6-8F2A-4183-B040-DEE998DB8AF0}" name="Columna1" headerRowDxfId="73" dataDxfId="72" dataCellStyle="Currency"/>
    <tableColumn id="3" xr3:uid="{E8788B33-196F-4E84-BE7E-664AABB1D861}" name="Presupuesto Modificado" headerRowDxfId="71" dataDxfId="70"/>
    <tableColumn id="2" xr3:uid="{1AAF2D54-96C0-40B9-A61B-58F273495BE1}" name="Columna2" headerRowDxfId="69" dataDxfId="68"/>
    <tableColumn id="19" xr3:uid="{C0D36873-D65D-4662-A658-43E11C4C9C7B}" name="Column13" headerRowDxfId="67" dataDxfId="66" dataCellStyle="Currency"/>
    <tableColumn id="18" xr3:uid="{E07C431D-C41E-41E6-8A4E-7D07B621DBEB}" name="Columna3" headerRowDxfId="65" dataDxfId="64" dataCellStyle="Currency"/>
    <tableColumn id="4" xr3:uid="{9A8D02E7-EB5A-49D2-AE49-DBB3B92A946C}" name="Gasto devengado" headerRowDxfId="63" dataDxfId="62"/>
    <tableColumn id="5" xr3:uid="{600518AA-A85E-4D4E-BD02-5F3E53B00F60}" name="Column1" headerRowDxfId="61" dataDxfId="60"/>
    <tableColumn id="6" xr3:uid="{1E624A49-62E7-4883-83E1-72436850378D}" name="Column2" headerRowDxfId="59" dataDxfId="58"/>
    <tableColumn id="7" xr3:uid="{3269C1B5-C210-4806-8F7B-608CE31EB8F4}" name="Column3" headerRowDxfId="57" dataDxfId="56"/>
    <tableColumn id="8" xr3:uid="{40A307C5-2D58-495D-8451-3E767F5804B5}" name="Column4" headerRowDxfId="55" dataDxfId="54"/>
    <tableColumn id="9" xr3:uid="{7CE05BE6-4A49-488E-AB68-EE07778B4C1E}" name="Column5" headerRowDxfId="53" dataDxfId="52"/>
    <tableColumn id="10" xr3:uid="{7836777C-77CD-437B-8666-D074BC8191CB}" name="Column6" headerRowDxfId="51" dataDxfId="50"/>
    <tableColumn id="11" xr3:uid="{1B137F3E-0412-4A6C-B06A-E88FCE3FEC14}" name="Column7" headerRowDxfId="49" dataDxfId="48"/>
    <tableColumn id="12" xr3:uid="{941D4482-5AAC-41A6-8072-E2BAD7B75E7A}" name="Column8" headerRowDxfId="47" dataDxfId="46"/>
    <tableColumn id="13" xr3:uid="{A9B3EBF5-BA83-4AC3-9245-1CEB8B062598}" name="Column9" headerRowDxfId="45" dataDxfId="44"/>
    <tableColumn id="14" xr3:uid="{16E64F13-ED3E-4715-993E-BF7AB21CE170}" name="Column10" headerRowDxfId="43" dataDxfId="42"/>
    <tableColumn id="15" xr3:uid="{8FAAA6A1-A336-427C-A1B9-1C89FD28D096}" name="Column11" headerRowDxfId="41" dataDxfId="40"/>
    <tableColumn id="16" xr3:uid="{39CC2740-B35C-4DAB-B997-82942E5FCB4E}" name="Column12" headerRowDxfId="39" dataDxfId="3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view="pageLayout" zoomScale="81" zoomScaleNormal="70" zoomScaleSheetLayoutView="40" zoomScalePageLayoutView="81" workbookViewId="0">
      <selection activeCell="D1" sqref="D1:D1048576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0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0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0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0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0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0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0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0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0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0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0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0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0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0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0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0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0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0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SUM(Table4232[[#This Row],[Gasto devengado]:[Column11]])</f>
        <v>0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0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0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B0AF-7435-42A4-8D2A-349F780A32C7}">
  <dimension ref="A1:AE111"/>
  <sheetViews>
    <sheetView showGridLines="0" view="pageLayout" zoomScale="81" zoomScaleNormal="70" zoomScaleSheetLayoutView="40" zoomScalePageLayoutView="81" workbookViewId="0">
      <selection activeCell="A7" sqref="A7"/>
    </sheetView>
  </sheetViews>
  <sheetFormatPr defaultColWidth="9.109375" defaultRowHeight="15"/>
  <cols>
    <col min="1" max="1" width="64.6640625" style="4" customWidth="1"/>
    <col min="2" max="2" width="24.88671875" style="4" hidden="1" customWidth="1"/>
    <col min="3" max="3" width="16.109375" style="4" hidden="1" customWidth="1"/>
    <col min="4" max="6" width="24.88671875" style="4" customWidth="1"/>
    <col min="7" max="8" width="18.33203125" style="4" hidden="1" customWidth="1"/>
    <col min="9" max="18" width="17.44140625" style="4" hidden="1" customWidth="1"/>
    <col min="19" max="19" width="20.5546875" style="4" hidden="1" customWidth="1"/>
    <col min="20" max="20" width="96.6640625" style="4" bestFit="1" customWidth="1"/>
    <col min="21" max="21" width="9.109375" style="4"/>
    <col min="22" max="23" width="6.5546875" style="4" bestFit="1" customWidth="1"/>
    <col min="24" max="25" width="6.109375" style="4" bestFit="1" customWidth="1"/>
    <col min="26" max="27" width="6.5546875" style="4" bestFit="1" customWidth="1"/>
    <col min="28" max="29" width="6" style="4" bestFit="1" customWidth="1"/>
    <col min="30" max="31" width="7" style="4" bestFit="1" customWidth="1"/>
    <col min="32" max="16384" width="9.109375" style="4"/>
  </cols>
  <sheetData>
    <row r="1" spans="1:31" ht="45" customHeight="1">
      <c r="A1" s="14" t="s">
        <v>86</v>
      </c>
      <c r="B1" s="1" t="s">
        <v>96</v>
      </c>
      <c r="C1" s="1" t="s">
        <v>99</v>
      </c>
      <c r="D1" s="1" t="s">
        <v>96</v>
      </c>
      <c r="E1" s="1" t="s">
        <v>96</v>
      </c>
      <c r="F1" s="1" t="s">
        <v>96</v>
      </c>
      <c r="G1" s="29" t="s">
        <v>89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"/>
    </row>
    <row r="2" spans="1:31" ht="21" customHeight="1">
      <c r="A2" s="14"/>
      <c r="B2" s="1" t="s">
        <v>97</v>
      </c>
      <c r="C2" s="1"/>
      <c r="D2" s="1">
        <v>2025</v>
      </c>
      <c r="E2" s="1">
        <v>2024</v>
      </c>
      <c r="F2" s="1" t="s">
        <v>101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  <c r="Q2" s="14" t="s">
        <v>83</v>
      </c>
      <c r="R2" s="14" t="s">
        <v>84</v>
      </c>
      <c r="S2" s="14" t="s">
        <v>92</v>
      </c>
      <c r="AD2" s="5"/>
      <c r="AE2" s="5"/>
    </row>
    <row r="3" spans="1:31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.75" customHeight="1">
      <c r="A4" s="15" t="s">
        <v>1</v>
      </c>
      <c r="B4" s="21">
        <f t="shared" ref="B4" si="0">SUM(B5:B9)</f>
        <v>100150000</v>
      </c>
      <c r="C4" s="21">
        <f t="shared" ref="C4:S4" si="1">SUM(C5:C9)</f>
        <v>0</v>
      </c>
      <c r="D4" s="21">
        <f t="shared" si="1"/>
        <v>100150000</v>
      </c>
      <c r="E4" s="21">
        <f t="shared" ref="E4" si="2">SUM(E5:E9)</f>
        <v>100625000</v>
      </c>
      <c r="F4" s="21">
        <f t="shared" si="1"/>
        <v>-475000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0</v>
      </c>
      <c r="V4" s="7"/>
    </row>
    <row r="5" spans="1:31" ht="30.75" customHeight="1">
      <c r="A5" s="16" t="s">
        <v>2</v>
      </c>
      <c r="B5" s="22">
        <f>+Table42323[[#This Row],[Columna1]]+Table42323[[#This Row],[Presupuesto Modificado]]</f>
        <v>63990000</v>
      </c>
      <c r="C5" s="22"/>
      <c r="D5" s="22">
        <f>+Table423234[[#This Row],[Columna1]]+Table423234[[#This Row],[Presupuesto Modificado]]</f>
        <v>63990000</v>
      </c>
      <c r="E5" s="22">
        <f>+Table4232[[#This Row],[Columna1]]+Table4232[[#This Row],[Presupuesto Modificado]]</f>
        <v>65565000</v>
      </c>
      <c r="F5" s="22">
        <f>+Table423234[[#This Row],[Columna2]]-Table423234[[#This Row],[Column13]]</f>
        <v>-1575000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>
        <f>SUM(Table423234[[#This Row],[Gasto devengado]:[Column11]])</f>
        <v>0</v>
      </c>
    </row>
    <row r="6" spans="1:31" ht="30.75" customHeight="1">
      <c r="A6" s="16" t="s">
        <v>3</v>
      </c>
      <c r="B6" s="22">
        <f>+Table42323[[#This Row],[Columna1]]+Table42323[[#This Row],[Presupuesto Modificado]]</f>
        <v>20590000</v>
      </c>
      <c r="C6" s="22"/>
      <c r="D6" s="22">
        <f>+Table423234[[#This Row],[Columna1]]+Table423234[[#This Row],[Presupuesto Modificado]]</f>
        <v>20590000</v>
      </c>
      <c r="E6" s="22">
        <f>+Table4232[[#This Row],[Columna1]]+Table4232[[#This Row],[Presupuesto Modificado]]</f>
        <v>20190000</v>
      </c>
      <c r="F6" s="22">
        <f>+Table423234[[#This Row],[Columna2]]-Table423234[[#This Row],[Column13]]</f>
        <v>400000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>
        <f>SUM(Table423234[[#This Row],[Gasto devengado]:[Column11]])</f>
        <v>0</v>
      </c>
    </row>
    <row r="7" spans="1:31" ht="30.75" customHeight="1">
      <c r="A7" s="16" t="s">
        <v>33</v>
      </c>
      <c r="B7" s="22">
        <f>+Table42323[[#This Row],[Columna1]]+Table42323[[#This Row],[Presupuesto Modificado]]</f>
        <v>1500000</v>
      </c>
      <c r="C7" s="22"/>
      <c r="D7" s="22">
        <f>+Table423234[[#This Row],[Columna1]]+Table423234[[#This Row],[Presupuesto Modificado]]</f>
        <v>1500000</v>
      </c>
      <c r="E7" s="22">
        <f>+Table4232[[#This Row],[Columna1]]+Table4232[[#This Row],[Presupuesto Modificado]]</f>
        <v>1500000</v>
      </c>
      <c r="F7" s="22">
        <f>+Table423234[[#This Row],[Columna2]]-Table423234[[#This Row],[Column13]]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>
        <f>SUM(Table423234[[#This Row],[Gasto devengado]:[Column11]])</f>
        <v>0</v>
      </c>
    </row>
    <row r="8" spans="1:31" ht="30.75" customHeight="1">
      <c r="A8" s="16" t="s">
        <v>4</v>
      </c>
      <c r="B8" s="22">
        <f>+Table42323[[#This Row],[Columna1]]+Table42323[[#This Row],[Presupuesto Modificado]]</f>
        <v>4400000</v>
      </c>
      <c r="C8" s="22"/>
      <c r="D8" s="22">
        <f>+Table423234[[#This Row],[Columna1]]+Table423234[[#This Row],[Presupuesto Modificado]]</f>
        <v>4400000</v>
      </c>
      <c r="E8" s="22">
        <f>+Table4232[[#This Row],[Columna1]]+Table4232[[#This Row],[Presupuesto Modificado]]</f>
        <v>3700000</v>
      </c>
      <c r="F8" s="22">
        <f>+Table423234[[#This Row],[Columna2]]-Table423234[[#This Row],[Column13]]</f>
        <v>700000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f>SUM(Table423234[[#This Row],[Gasto devengado]:[Column11]])</f>
        <v>0</v>
      </c>
    </row>
    <row r="9" spans="1:31" ht="30.75" customHeight="1">
      <c r="A9" s="16" t="s">
        <v>5</v>
      </c>
      <c r="B9" s="22">
        <f>+Table42323[[#This Row],[Columna1]]+Table42323[[#This Row],[Presupuesto Modificado]]</f>
        <v>9670000</v>
      </c>
      <c r="C9" s="22"/>
      <c r="D9" s="22">
        <f>+Table423234[[#This Row],[Columna1]]+Table423234[[#This Row],[Presupuesto Modificado]]</f>
        <v>9670000</v>
      </c>
      <c r="E9" s="22">
        <f>+Table4232[[#This Row],[Columna1]]+Table4232[[#This Row],[Presupuesto Modificado]]</f>
        <v>9670000</v>
      </c>
      <c r="F9" s="22">
        <f>+Table423234[[#This Row],[Columna2]]-Table423234[[#This Row],[Column13]]</f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>
        <f>SUM(Table423234[[#This Row],[Gasto devengado]:[Column11]])</f>
        <v>0</v>
      </c>
    </row>
    <row r="10" spans="1:31" ht="30.75" customHeight="1">
      <c r="A10" s="15" t="s">
        <v>6</v>
      </c>
      <c r="B10" s="21">
        <f t="shared" ref="B10" si="3">SUM(B11:B19)</f>
        <v>39531792</v>
      </c>
      <c r="C10" s="21">
        <f t="shared" ref="C10:S10" si="4">SUM(C11:C19)</f>
        <v>2980792</v>
      </c>
      <c r="D10" s="21">
        <f t="shared" si="4"/>
        <v>39531792</v>
      </c>
      <c r="E10" s="21">
        <f t="shared" ref="E10" si="5">SUM(E11:E19)</f>
        <v>36648000</v>
      </c>
      <c r="F10" s="21">
        <f t="shared" si="4"/>
        <v>2883792</v>
      </c>
      <c r="G10" s="21">
        <f t="shared" si="4"/>
        <v>0</v>
      </c>
      <c r="H10" s="21">
        <f>SUM(H11:H19)</f>
        <v>0</v>
      </c>
      <c r="I10" s="21">
        <f t="shared" si="4"/>
        <v>0</v>
      </c>
      <c r="J10" s="21">
        <f t="shared" si="4"/>
        <v>0</v>
      </c>
      <c r="K10" s="21">
        <f t="shared" si="4"/>
        <v>0</v>
      </c>
      <c r="L10" s="21">
        <f t="shared" si="4"/>
        <v>0</v>
      </c>
      <c r="M10" s="21">
        <f t="shared" si="4"/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</row>
    <row r="11" spans="1:31" ht="30.75" customHeight="1">
      <c r="A11" s="16" t="s">
        <v>7</v>
      </c>
      <c r="B11" s="22">
        <f>+Table42323[[#This Row],[Columna1]]+Table42323[[#This Row],[Presupuesto Modificado]]</f>
        <v>2858000</v>
      </c>
      <c r="C11" s="22"/>
      <c r="D11" s="22">
        <f>+Table423234[[#This Row],[Columna1]]+Table423234[[#This Row],[Presupuesto Modificado]]</f>
        <v>2858000</v>
      </c>
      <c r="E11" s="22">
        <f>+Table4232[[#This Row],[Columna1]]+Table4232[[#This Row],[Presupuesto Modificado]]</f>
        <v>2458000</v>
      </c>
      <c r="F11" s="22">
        <f>+Table423234[[#This Row],[Columna2]]-Table423234[[#This Row],[Column13]]</f>
        <v>400000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f>SUM(Table423234[[#This Row],[Gasto devengado]:[Column11]])</f>
        <v>0</v>
      </c>
    </row>
    <row r="12" spans="1:31" ht="30.75" customHeight="1">
      <c r="A12" s="16" t="s">
        <v>8</v>
      </c>
      <c r="B12" s="22">
        <f>+Table42323[[#This Row],[Columna1]]+Table42323[[#This Row],[Presupuesto Modificado]]</f>
        <v>110000</v>
      </c>
      <c r="C12" s="22"/>
      <c r="D12" s="22">
        <f>+Table423234[[#This Row],[Columna1]]+Table423234[[#This Row],[Presupuesto Modificado]]</f>
        <v>110000</v>
      </c>
      <c r="E12" s="22">
        <f>+Table4232[[#This Row],[Columna1]]+Table4232[[#This Row],[Presupuesto Modificado]]</f>
        <v>110000</v>
      </c>
      <c r="F12" s="22">
        <f>+Table423234[[#This Row],[Columna2]]-Table423234[[#This Row],[Column13]]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>
        <f>SUM(Table423234[[#This Row],[Gasto devengado]:[Column11]])</f>
        <v>0</v>
      </c>
    </row>
    <row r="13" spans="1:31" ht="30.75" customHeight="1">
      <c r="A13" s="16" t="s">
        <v>9</v>
      </c>
      <c r="B13" s="22">
        <f>+Table42323[[#This Row],[Columna1]]+Table42323[[#This Row],[Presupuesto Modificado]]</f>
        <v>2000000</v>
      </c>
      <c r="C13" s="22"/>
      <c r="D13" s="22">
        <f>+Table423234[[#This Row],[Columna1]]+Table423234[[#This Row],[Presupuesto Modificado]]</f>
        <v>2000000</v>
      </c>
      <c r="E13" s="22">
        <f>+Table4232[[#This Row],[Columna1]]+Table4232[[#This Row],[Presupuesto Modificado]]</f>
        <v>2050000</v>
      </c>
      <c r="F13" s="22">
        <f>+Table423234[[#This Row],[Columna2]]-Table423234[[#This Row],[Column13]]</f>
        <v>-50000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>
        <f>SUM(Table423234[[#This Row],[Gasto devengado]:[Column11]])</f>
        <v>0</v>
      </c>
    </row>
    <row r="14" spans="1:31" ht="30.75" customHeight="1">
      <c r="A14" s="16" t="s">
        <v>10</v>
      </c>
      <c r="B14" s="22">
        <f>+Table42323[[#This Row],[Columna1]]+Table42323[[#This Row],[Presupuesto Modificado]]</f>
        <v>290000</v>
      </c>
      <c r="C14" s="22"/>
      <c r="D14" s="22">
        <f>+Table423234[[#This Row],[Columna1]]+Table423234[[#This Row],[Presupuesto Modificado]]</f>
        <v>290000</v>
      </c>
      <c r="E14" s="22">
        <f>+Table4232[[#This Row],[Columna1]]+Table4232[[#This Row],[Presupuesto Modificado]]</f>
        <v>240000</v>
      </c>
      <c r="F14" s="22">
        <f>+Table423234[[#This Row],[Columna2]]-Table423234[[#This Row],[Column13]]</f>
        <v>50000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>
        <f>SUM(Table423234[[#This Row],[Gasto devengado]:[Column11]])</f>
        <v>0</v>
      </c>
    </row>
    <row r="15" spans="1:31" ht="30.75" customHeight="1">
      <c r="A15" s="16" t="s">
        <v>11</v>
      </c>
      <c r="B15" s="22">
        <f>+Table42323[[#This Row],[Columna1]]+Table42323[[#This Row],[Presupuesto Modificado]]</f>
        <v>1305000</v>
      </c>
      <c r="C15" s="22"/>
      <c r="D15" s="22">
        <f>+Table423234[[#This Row],[Columna1]]+Table423234[[#This Row],[Presupuesto Modificado]]</f>
        <v>1305000</v>
      </c>
      <c r="E15" s="22">
        <f>+Table4232[[#This Row],[Columna1]]+Table4232[[#This Row],[Presupuesto Modificado]]</f>
        <v>105000</v>
      </c>
      <c r="F15" s="22">
        <f>+Table423234[[#This Row],[Columna2]]-Table423234[[#This Row],[Column13]]</f>
        <v>1200000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>
        <f>SUM(Table423234[[#This Row],[Gasto devengado]:[Column11]])</f>
        <v>0</v>
      </c>
    </row>
    <row r="16" spans="1:31" ht="30.75" customHeight="1">
      <c r="A16" s="16" t="s">
        <v>12</v>
      </c>
      <c r="B16" s="22">
        <f>+Table42323[[#This Row],[Columna1]]+Table42323[[#This Row],[Presupuesto Modificado]]</f>
        <v>1730000</v>
      </c>
      <c r="C16" s="22"/>
      <c r="D16" s="22">
        <f>+Table423234[[#This Row],[Columna1]]+Table423234[[#This Row],[Presupuesto Modificado]]</f>
        <v>1730000</v>
      </c>
      <c r="E16" s="22">
        <f>+Table4232[[#This Row],[Columna1]]+Table4232[[#This Row],[Presupuesto Modificado]]</f>
        <v>1730000</v>
      </c>
      <c r="F16" s="22">
        <f>+Table423234[[#This Row],[Columna2]]-Table423234[[#This Row],[Column13]]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3"/>
      <c r="R16" s="20"/>
      <c r="S16" s="21">
        <f>SUM(Table423234[[#This Row],[Gasto devengado]:[Column11]])</f>
        <v>0</v>
      </c>
    </row>
    <row r="17" spans="1:19" ht="30.75" customHeight="1">
      <c r="A17" s="16" t="s">
        <v>13</v>
      </c>
      <c r="B17" s="22">
        <f>+Table42323[[#This Row],[Columna1]]+Table42323[[#This Row],[Presupuesto Modificado]]</f>
        <v>2637000</v>
      </c>
      <c r="C17" s="22"/>
      <c r="D17" s="22">
        <f>+Table423234[[#This Row],[Columna1]]+Table423234[[#This Row],[Presupuesto Modificado]]</f>
        <v>2637000</v>
      </c>
      <c r="E17" s="22">
        <f>+Table4232[[#This Row],[Columna1]]+Table4232[[#This Row],[Presupuesto Modificado]]</f>
        <v>1400000</v>
      </c>
      <c r="F17" s="22">
        <f>+Table423234[[#This Row],[Columna2]]-Table423234[[#This Row],[Column13]]</f>
        <v>1237000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>
        <f>SUM(Table423234[[#This Row],[Gasto devengado]:[Column11]])</f>
        <v>0</v>
      </c>
    </row>
    <row r="18" spans="1:19" ht="30.75" customHeight="1">
      <c r="A18" s="16" t="s">
        <v>14</v>
      </c>
      <c r="B18" s="22">
        <f>+Table42323[[#This Row],[Columna1]]+Table42323[[#This Row],[Presupuesto Modificado]]</f>
        <v>28601792</v>
      </c>
      <c r="C18" s="22">
        <v>2980792</v>
      </c>
      <c r="D18" s="22">
        <v>28601792</v>
      </c>
      <c r="E18" s="22">
        <f>+Table4232[[#This Row],[Columna1]]+Table4232[[#This Row],[Presupuesto Modificado]]</f>
        <v>28555000</v>
      </c>
      <c r="F18" s="22">
        <f>+Table423234[[#This Row],[Columna2]]-Table423234[[#This Row],[Column13]]</f>
        <v>46792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>
        <f>SUM(Table423234[[#This Row],[Gasto devengado]:[Column11]])</f>
        <v>0</v>
      </c>
    </row>
    <row r="19" spans="1:19" ht="30.75" customHeight="1">
      <c r="A19" s="16" t="s">
        <v>34</v>
      </c>
      <c r="B19" s="22">
        <f>+Table42323[[#This Row],[Columna1]]+Table42323[[#This Row],[Presupuesto Modificado]]</f>
        <v>0</v>
      </c>
      <c r="C19" s="22"/>
      <c r="D19" s="22">
        <f>+Table423234[[#This Row],[Columna1]]+Table423234[[#This Row],[Presupuesto Modificado]]</f>
        <v>0</v>
      </c>
      <c r="E19" s="22">
        <f>+Table4232[[#This Row],[Columna1]]+Table4232[[#This Row],[Presupuesto Modificado]]</f>
        <v>0</v>
      </c>
      <c r="F19" s="22">
        <f>+Table4232[[#This Row],[Columna1]]+Table4232[[#This Row],[Presupuesto Modificado]]</f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>
        <f>SUM(Table423234[[#This Row],[Gasto devengado]:[Column11]])</f>
        <v>0</v>
      </c>
    </row>
    <row r="20" spans="1:19" ht="30.75" customHeight="1">
      <c r="A20" s="15" t="s">
        <v>15</v>
      </c>
      <c r="B20" s="21">
        <f t="shared" ref="B20" si="6">SUM(B21:B29)</f>
        <v>13637000</v>
      </c>
      <c r="C20" s="21">
        <f t="shared" ref="C20:S20" si="7">SUM(C21:C29)</f>
        <v>0</v>
      </c>
      <c r="D20" s="21">
        <f t="shared" si="7"/>
        <v>13637000</v>
      </c>
      <c r="E20" s="21">
        <f t="shared" ref="E20" si="8">SUM(E21:E29)</f>
        <v>11282000</v>
      </c>
      <c r="F20" s="21">
        <f t="shared" si="7"/>
        <v>2355000</v>
      </c>
      <c r="G20" s="21">
        <f t="shared" si="7"/>
        <v>0</v>
      </c>
      <c r="H20" s="21">
        <f>SUM(H21:H29)</f>
        <v>0</v>
      </c>
      <c r="I20" s="21">
        <f t="shared" si="7"/>
        <v>0</v>
      </c>
      <c r="J20" s="21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  <c r="N20" s="21">
        <f t="shared" si="7"/>
        <v>0</v>
      </c>
      <c r="O20" s="21">
        <f t="shared" si="7"/>
        <v>0</v>
      </c>
      <c r="P20" s="21">
        <f t="shared" si="7"/>
        <v>0</v>
      </c>
      <c r="Q20" s="21">
        <f t="shared" si="7"/>
        <v>0</v>
      </c>
      <c r="R20" s="21">
        <f t="shared" si="7"/>
        <v>0</v>
      </c>
      <c r="S20" s="21">
        <f t="shared" si="7"/>
        <v>0</v>
      </c>
    </row>
    <row r="21" spans="1:19" ht="30.75" customHeight="1">
      <c r="A21" s="16" t="s">
        <v>16</v>
      </c>
      <c r="B21" s="22">
        <f>+Table42323[[#This Row],[Columna1]]+Table42323[[#This Row],[Presupuesto Modificado]]</f>
        <v>3620000</v>
      </c>
      <c r="C21" s="22"/>
      <c r="D21" s="22">
        <f>+Table423234[[#This Row],[Columna1]]+Table423234[[#This Row],[Presupuesto Modificado]]</f>
        <v>3620000</v>
      </c>
      <c r="E21" s="22">
        <f>+Table4232[[#This Row],[Columna1]]+Table4232[[#This Row],[Presupuesto Modificado]]</f>
        <v>820000</v>
      </c>
      <c r="F21" s="22">
        <f>+Table423234[[#This Row],[Columna2]]-Table423234[[#This Row],[Column13]]</f>
        <v>2800000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>
        <f>SUM(Table423234[[#This Row],[Gasto devengado]:[Column11]])</f>
        <v>0</v>
      </c>
    </row>
    <row r="22" spans="1:19" ht="30.75" customHeight="1">
      <c r="A22" s="16" t="s">
        <v>17</v>
      </c>
      <c r="B22" s="22">
        <f>+Table42323[[#This Row],[Columna1]]+Table42323[[#This Row],[Presupuesto Modificado]]</f>
        <v>540000</v>
      </c>
      <c r="C22" s="22"/>
      <c r="D22" s="22">
        <f>+Table423234[[#This Row],[Columna1]]+Table423234[[#This Row],[Presupuesto Modificado]]</f>
        <v>540000</v>
      </c>
      <c r="E22" s="22">
        <f>+Table4232[[#This Row],[Columna1]]+Table4232[[#This Row],[Presupuesto Modificado]]</f>
        <v>820000</v>
      </c>
      <c r="F22" s="22">
        <f>+Table423234[[#This Row],[Columna2]]-Table423234[[#This Row],[Column13]]</f>
        <v>-280000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>SUM(Table423234[[#This Row],[Gasto devengado]:[Column11]])</f>
        <v>0</v>
      </c>
    </row>
    <row r="23" spans="1:19" ht="30.75" customHeight="1">
      <c r="A23" s="16" t="s">
        <v>18</v>
      </c>
      <c r="B23" s="22">
        <f>+Table42323[[#This Row],[Columna1]]+Table42323[[#This Row],[Presupuesto Modificado]]</f>
        <v>367000</v>
      </c>
      <c r="C23" s="22"/>
      <c r="D23" s="22">
        <f>+Table423234[[#This Row],[Columna1]]+Table423234[[#This Row],[Presupuesto Modificado]]</f>
        <v>367000</v>
      </c>
      <c r="E23" s="22">
        <f>+Table4232[[#This Row],[Columna1]]+Table4232[[#This Row],[Presupuesto Modificado]]</f>
        <v>367000</v>
      </c>
      <c r="F23" s="22">
        <f>+Table423234[[#This Row],[Columna2]]-Table423234[[#This Row],[Column13]]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>
        <f>SUM(Table423234[[#This Row],[Gasto devengado]:[Column11]])</f>
        <v>0</v>
      </c>
    </row>
    <row r="24" spans="1:19" ht="30.75" customHeight="1">
      <c r="A24" s="16" t="s">
        <v>19</v>
      </c>
      <c r="B24" s="22">
        <f>+Table42323[[#This Row],[Columna1]]+Table42323[[#This Row],[Presupuesto Modificado]]</f>
        <v>25000</v>
      </c>
      <c r="C24" s="22"/>
      <c r="D24" s="22">
        <f>+Table423234[[#This Row],[Columna1]]+Table423234[[#This Row],[Presupuesto Modificado]]</f>
        <v>25000</v>
      </c>
      <c r="E24" s="22">
        <f>+Table4232[[#This Row],[Columna1]]+Table4232[[#This Row],[Presupuesto Modificado]]</f>
        <v>20000</v>
      </c>
      <c r="F24" s="22">
        <f>+Table423234[[#This Row],[Columna2]]-Table423234[[#This Row],[Column13]]</f>
        <v>5000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>SUM(Table423234[[#This Row],[Gasto devengado]:[Column11]])</f>
        <v>0</v>
      </c>
    </row>
    <row r="25" spans="1:19" ht="30.75" customHeight="1">
      <c r="A25" s="16" t="s">
        <v>20</v>
      </c>
      <c r="B25" s="22">
        <f>+Table42323[[#This Row],[Columna1]]+Table42323[[#This Row],[Presupuesto Modificado]]</f>
        <v>755000</v>
      </c>
      <c r="C25" s="22"/>
      <c r="D25" s="22">
        <f>+Table423234[[#This Row],[Columna1]]+Table423234[[#This Row],[Presupuesto Modificado]]</f>
        <v>755000</v>
      </c>
      <c r="E25" s="22">
        <f>+Table4232[[#This Row],[Columna1]]+Table4232[[#This Row],[Presupuesto Modificado]]</f>
        <v>605000</v>
      </c>
      <c r="F25" s="22">
        <f>+Table423234[[#This Row],[Columna2]]-Table423234[[#This Row],[Column13]]</f>
        <v>150000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>
        <f>SUM(Table423234[[#This Row],[Gasto devengado]:[Column11]])</f>
        <v>0</v>
      </c>
    </row>
    <row r="26" spans="1:19" ht="30.75" customHeight="1">
      <c r="A26" s="16" t="s">
        <v>21</v>
      </c>
      <c r="B26" s="22">
        <f>+Table42323[[#This Row],[Columna1]]+Table42323[[#This Row],[Presupuesto Modificado]]</f>
        <v>400000</v>
      </c>
      <c r="C26" s="22"/>
      <c r="D26" s="22">
        <f>+Table423234[[#This Row],[Columna1]]+Table423234[[#This Row],[Presupuesto Modificado]]</f>
        <v>400000</v>
      </c>
      <c r="E26" s="22">
        <f>+Table4232[[#This Row],[Columna1]]+Table4232[[#This Row],[Presupuesto Modificado]]</f>
        <v>400000</v>
      </c>
      <c r="F26" s="22">
        <f>+Table423234[[#This Row],[Columna2]]-Table423234[[#This Row],[Column13]]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>SUM(Table423234[[#This Row],[Gasto devengado]:[Column11]])</f>
        <v>0</v>
      </c>
    </row>
    <row r="27" spans="1:19" ht="30.75" customHeight="1">
      <c r="A27" s="16" t="s">
        <v>22</v>
      </c>
      <c r="B27" s="22">
        <f>+Table42323[[#This Row],[Columna1]]+Table42323[[#This Row],[Presupuesto Modificado]]</f>
        <v>5910000</v>
      </c>
      <c r="C27" s="22"/>
      <c r="D27" s="22">
        <f>+Table423234[[#This Row],[Columna1]]+Table423234[[#This Row],[Presupuesto Modificado]]</f>
        <v>5910000</v>
      </c>
      <c r="E27" s="22">
        <f>+Table4232[[#This Row],[Columna1]]+Table4232[[#This Row],[Presupuesto Modificado]]</f>
        <v>6100000</v>
      </c>
      <c r="F27" s="22">
        <f>+Table423234[[#This Row],[Columna2]]-Table423234[[#This Row],[Column13]]</f>
        <v>-190000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SUM(Table423234[[#This Row],[Gasto devengado]:[Column11]])</f>
        <v>0</v>
      </c>
    </row>
    <row r="28" spans="1:19" ht="30.75" customHeight="1">
      <c r="A28" s="16" t="s">
        <v>35</v>
      </c>
      <c r="B28" s="22">
        <f>+Table42323[[#This Row],[Columna1]]+Table42323[[#This Row],[Presupuesto Modificado]]</f>
        <v>0</v>
      </c>
      <c r="C28" s="22"/>
      <c r="D28" s="22">
        <f>+Table423234[[#This Row],[Columna1]]+Table423234[[#This Row],[Presupuesto Modificado]]</f>
        <v>0</v>
      </c>
      <c r="E28" s="22">
        <f>+Table4232[[#This Row],[Columna1]]+Table4232[[#This Row],[Presupuesto Modificado]]</f>
        <v>0</v>
      </c>
      <c r="F28" s="22">
        <f>+Table423234[[#This Row],[Columna2]]-Table423234[[#This Row],[Column13]]</f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>SUM(Table423234[[#This Row],[Gasto devengado]:[Column11]])</f>
        <v>0</v>
      </c>
    </row>
    <row r="29" spans="1:19" ht="30.75" customHeight="1">
      <c r="A29" s="16" t="s">
        <v>23</v>
      </c>
      <c r="B29" s="22">
        <f>+Table42323[[#This Row],[Columna1]]+Table42323[[#This Row],[Presupuesto Modificado]]</f>
        <v>2020000</v>
      </c>
      <c r="C29" s="22"/>
      <c r="D29" s="22">
        <f>+Table423234[[#This Row],[Columna1]]+Table423234[[#This Row],[Presupuesto Modificado]]</f>
        <v>2020000</v>
      </c>
      <c r="E29" s="22">
        <f>+Table4232[[#This Row],[Columna1]]+Table4232[[#This Row],[Presupuesto Modificado]]</f>
        <v>2150000</v>
      </c>
      <c r="F29" s="22">
        <f>+Table423234[[#This Row],[Columna2]]-Table423234[[#This Row],[Column13]]</f>
        <v>-130000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>
        <f>SUM(Table423234[[#This Row],[Gasto devengado]:[Column11]])</f>
        <v>0</v>
      </c>
    </row>
    <row r="30" spans="1:19" ht="30.75" customHeight="1">
      <c r="A30" s="15" t="s">
        <v>24</v>
      </c>
      <c r="B30" s="21">
        <f t="shared" ref="B30" si="9">SUM(B31:B36)</f>
        <v>195000</v>
      </c>
      <c r="C30" s="21">
        <f t="shared" ref="C30:S30" si="10">SUM(C31:C36)</f>
        <v>0</v>
      </c>
      <c r="D30" s="21">
        <f t="shared" si="10"/>
        <v>195000</v>
      </c>
      <c r="E30" s="21">
        <f t="shared" ref="E30" si="11">SUM(E31:E36)</f>
        <v>195000</v>
      </c>
      <c r="F30" s="21">
        <f t="shared" si="10"/>
        <v>0</v>
      </c>
      <c r="G30" s="21">
        <f t="shared" si="10"/>
        <v>0</v>
      </c>
      <c r="H30" s="21">
        <f t="shared" si="10"/>
        <v>0</v>
      </c>
      <c r="I30" s="21">
        <f t="shared" si="10"/>
        <v>0</v>
      </c>
      <c r="J30" s="21">
        <f t="shared" si="10"/>
        <v>0</v>
      </c>
      <c r="K30" s="21">
        <f t="shared" si="10"/>
        <v>0</v>
      </c>
      <c r="L30" s="21">
        <f t="shared" si="10"/>
        <v>0</v>
      </c>
      <c r="M30" s="21">
        <f t="shared" si="10"/>
        <v>0</v>
      </c>
      <c r="N30" s="21">
        <f t="shared" si="10"/>
        <v>0</v>
      </c>
      <c r="O30" s="21">
        <f t="shared" si="10"/>
        <v>0</v>
      </c>
      <c r="P30" s="21">
        <f t="shared" si="10"/>
        <v>0</v>
      </c>
      <c r="Q30" s="21">
        <f t="shared" si="10"/>
        <v>0</v>
      </c>
      <c r="R30" s="21">
        <f t="shared" si="10"/>
        <v>0</v>
      </c>
      <c r="S30" s="21">
        <f t="shared" si="10"/>
        <v>0</v>
      </c>
    </row>
    <row r="31" spans="1:19" ht="30.75" customHeight="1">
      <c r="A31" s="16" t="s">
        <v>25</v>
      </c>
      <c r="B31" s="22">
        <f>+Table42323[[#This Row],[Columna1]]+Table42323[[#This Row],[Presupuesto Modificado]]</f>
        <v>195000</v>
      </c>
      <c r="C31" s="22"/>
      <c r="D31" s="22">
        <f>+Table423234[[#This Row],[Columna1]]+Table423234[[#This Row],[Presupuesto Modificado]]</f>
        <v>195000</v>
      </c>
      <c r="E31" s="22">
        <f>+Table4232[[#This Row],[Columna1]]+Table4232[[#This Row],[Presupuesto Modificado]]</f>
        <v>195000</v>
      </c>
      <c r="F31" s="22">
        <f>+Table423234[[#This Row],[Columna2]]-Table423234[[#This Row],[Column13]]</f>
        <v>0</v>
      </c>
      <c r="G31" s="20">
        <f>+'[1]Hoja de Trabajo'!$G$147</f>
        <v>0</v>
      </c>
      <c r="H31" s="20"/>
      <c r="I31" s="20"/>
      <c r="J31" s="20">
        <v>0</v>
      </c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30.75" customHeight="1">
      <c r="A32" s="16" t="s">
        <v>36</v>
      </c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</row>
    <row r="33" spans="1:19" ht="30.75" customHeight="1">
      <c r="A33" s="16" t="s">
        <v>37</v>
      </c>
      <c r="B33" s="22"/>
      <c r="C33" s="22"/>
      <c r="D33" s="22"/>
      <c r="E33" s="22"/>
      <c r="F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</row>
    <row r="34" spans="1:19" ht="30.75" customHeight="1">
      <c r="A34" s="16" t="s">
        <v>38</v>
      </c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ht="30.75" customHeight="1">
      <c r="A35" s="16" t="s">
        <v>39</v>
      </c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30.75" customHeight="1">
      <c r="A36" s="16" t="s">
        <v>40</v>
      </c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30.75" customHeight="1">
      <c r="A37" s="15" t="s">
        <v>41</v>
      </c>
      <c r="B37" s="21">
        <v>0</v>
      </c>
      <c r="C37" s="21">
        <f t="shared" ref="C37:S37" si="12">SUM(C38:C44)</f>
        <v>0</v>
      </c>
      <c r="D37" s="21">
        <v>0</v>
      </c>
      <c r="E37" s="21">
        <v>0</v>
      </c>
      <c r="F37" s="21"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si="12"/>
        <v>0</v>
      </c>
      <c r="M37" s="21">
        <f t="shared" si="12"/>
        <v>0</v>
      </c>
      <c r="N37" s="21">
        <f t="shared" si="12"/>
        <v>0</v>
      </c>
      <c r="O37" s="21">
        <f t="shared" si="12"/>
        <v>0</v>
      </c>
      <c r="P37" s="21">
        <f t="shared" si="12"/>
        <v>0</v>
      </c>
      <c r="Q37" s="21">
        <f t="shared" si="12"/>
        <v>0</v>
      </c>
      <c r="R37" s="21">
        <f t="shared" si="12"/>
        <v>0</v>
      </c>
      <c r="S37" s="21">
        <f t="shared" si="12"/>
        <v>0</v>
      </c>
    </row>
    <row r="38" spans="1:19" ht="30.75" customHeight="1">
      <c r="A38" s="16" t="s">
        <v>42</v>
      </c>
      <c r="B38" s="22"/>
      <c r="C38" s="22"/>
      <c r="D38" s="22"/>
      <c r="E38" s="22"/>
      <c r="F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>SUM(Table423234[[#This Row],[Gasto devengado]:[Column11]])</f>
        <v>0</v>
      </c>
    </row>
    <row r="39" spans="1:19" ht="30.75" customHeight="1">
      <c r="A39" s="16" t="s">
        <v>43</v>
      </c>
      <c r="B39" s="22"/>
      <c r="C39" s="22"/>
      <c r="D39" s="22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>
        <f>SUM(Table423234[[#This Row],[Gasto devengado]:[Column11]])</f>
        <v>0</v>
      </c>
    </row>
    <row r="40" spans="1:19" ht="30.75" customHeight="1">
      <c r="A40" s="16" t="s">
        <v>44</v>
      </c>
      <c r="B40" s="22"/>
      <c r="C40" s="22"/>
      <c r="D40" s="22"/>
      <c r="E40" s="22"/>
      <c r="F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>SUM(Table423234[[#This Row],[Gasto devengado]:[Column11]])</f>
        <v>0</v>
      </c>
    </row>
    <row r="41" spans="1:19" ht="30.75" customHeight="1">
      <c r="A41" s="16" t="s">
        <v>45</v>
      </c>
      <c r="B41" s="22"/>
      <c r="C41" s="22"/>
      <c r="D41" s="22"/>
      <c r="E41" s="22"/>
      <c r="F41" s="2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>
        <f>SUM(Table423234[[#This Row],[Gasto devengado]:[Column11]])</f>
        <v>0</v>
      </c>
    </row>
    <row r="42" spans="1:19" ht="30.75" customHeight="1">
      <c r="A42" s="16" t="s">
        <v>46</v>
      </c>
      <c r="B42" s="22"/>
      <c r="C42" s="22"/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>
        <f>SUM(Table423234[[#This Row],[Gasto devengado]:[Column11]])</f>
        <v>0</v>
      </c>
    </row>
    <row r="43" spans="1:19" ht="30.75" customHeight="1">
      <c r="A43" s="16" t="s">
        <v>47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>
        <f>SUM(Table423234[[#This Row],[Gasto devengado]:[Column11]])</f>
        <v>0</v>
      </c>
    </row>
    <row r="44" spans="1:19" ht="30.75" customHeight="1">
      <c r="A44" s="16" t="s">
        <v>48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>
        <f>SUM(Table423234[[#This Row],[Gasto devengado]:[Column11]])</f>
        <v>0</v>
      </c>
    </row>
    <row r="45" spans="1:19" ht="30.75" customHeight="1">
      <c r="A45" s="15" t="s">
        <v>26</v>
      </c>
      <c r="B45" s="21">
        <f t="shared" ref="B45" si="13">SUM(B46:B54)</f>
        <v>5086000</v>
      </c>
      <c r="C45" s="21">
        <f t="shared" ref="C45:S45" si="14">SUM(C46:C54)</f>
        <v>0</v>
      </c>
      <c r="D45" s="21">
        <f t="shared" si="14"/>
        <v>5086000</v>
      </c>
      <c r="E45" s="21">
        <f t="shared" ref="E45" si="15">SUM(E46:E54)</f>
        <v>6826000</v>
      </c>
      <c r="F45" s="21">
        <f t="shared" si="14"/>
        <v>-1740000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si="14"/>
        <v>0</v>
      </c>
      <c r="O45" s="21">
        <f t="shared" si="14"/>
        <v>0</v>
      </c>
      <c r="P45" s="21">
        <f t="shared" si="14"/>
        <v>0</v>
      </c>
      <c r="Q45" s="21">
        <f t="shared" si="14"/>
        <v>0</v>
      </c>
      <c r="R45" s="21">
        <f t="shared" si="14"/>
        <v>0</v>
      </c>
      <c r="S45" s="21">
        <f t="shared" si="14"/>
        <v>0</v>
      </c>
    </row>
    <row r="46" spans="1:19" ht="30.75" customHeight="1">
      <c r="A46" s="16" t="s">
        <v>27</v>
      </c>
      <c r="B46" s="22">
        <f>+Table42323[[#This Row],[Columna1]]+Table42323[[#This Row],[Presupuesto Modificado]]</f>
        <v>2530000</v>
      </c>
      <c r="C46" s="22"/>
      <c r="D46" s="22">
        <f>+Table423234[[#This Row],[Columna1]]+Table423234[[#This Row],[Presupuesto Modificado]]</f>
        <v>2530000</v>
      </c>
      <c r="E46" s="22">
        <f>+Table4232[[#This Row],[Columna1]]+Table4232[[#This Row],[Presupuesto Modificado]]</f>
        <v>4260000</v>
      </c>
      <c r="F46" s="22">
        <f>+Table423234[[#This Row],[Columna2]]-Table423234[[#This Row],[Column13]]</f>
        <v>-1730000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>
        <f>SUM(Table423234[[#This Row],[Gasto devengado]:[Column11]])</f>
        <v>0</v>
      </c>
    </row>
    <row r="47" spans="1:19" ht="30.75" customHeight="1">
      <c r="A47" s="16" t="s">
        <v>28</v>
      </c>
      <c r="B47" s="22">
        <f>+Table42323[[#This Row],[Columna1]]+Table42323[[#This Row],[Presupuesto Modificado]]</f>
        <v>220000</v>
      </c>
      <c r="C47" s="22"/>
      <c r="D47" s="22">
        <f>+Table423234[[#This Row],[Columna1]]+Table423234[[#This Row],[Presupuesto Modificado]]</f>
        <v>220000</v>
      </c>
      <c r="E47" s="22">
        <f>+Table4232[[#This Row],[Columna1]]+Table4232[[#This Row],[Presupuesto Modificado]]</f>
        <v>220000</v>
      </c>
      <c r="F47" s="22">
        <f>+Table423234[[#This Row],[Columna2]]-Table423234[[#This Row],[Column13]]</f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>
        <f>SUM(Table423234[[#This Row],[Gasto devengado]:[Column11]])</f>
        <v>0</v>
      </c>
    </row>
    <row r="48" spans="1:19" ht="30.75" customHeight="1">
      <c r="A48" s="16" t="s">
        <v>29</v>
      </c>
      <c r="B48" s="22">
        <f>+Table42323[[#This Row],[Columna1]]+Table42323[[#This Row],[Presupuesto Modificado]]</f>
        <v>0</v>
      </c>
      <c r="C48" s="22"/>
      <c r="D48" s="22">
        <f>+Table423234[[#This Row],[Columna1]]+Table423234[[#This Row],[Presupuesto Modificado]]</f>
        <v>0</v>
      </c>
      <c r="E48" s="22">
        <f>+Table4232[[#This Row],[Columna1]]+Table4232[[#This Row],[Presupuesto Modificado]]</f>
        <v>0</v>
      </c>
      <c r="F48" s="22">
        <f>+Table423234[[#This Row],[Columna2]]-Table423234[[#This Row],[Column13]]</f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>
        <f>SUM(Table423234[[#This Row],[Gasto devengado]:[Column11]])</f>
        <v>0</v>
      </c>
    </row>
    <row r="49" spans="1:19" ht="30.75" customHeight="1">
      <c r="A49" s="16" t="s">
        <v>30</v>
      </c>
      <c r="B49" s="22">
        <f>+Table42323[[#This Row],[Columna1]]+Table42323[[#This Row],[Presupuesto Modificado]]</f>
        <v>1500000</v>
      </c>
      <c r="C49" s="22"/>
      <c r="D49" s="22">
        <f>+Table423234[[#This Row],[Columna1]]+Table423234[[#This Row],[Presupuesto Modificado]]</f>
        <v>1500000</v>
      </c>
      <c r="E49" s="22">
        <f>+Table4232[[#This Row],[Columna1]]+Table4232[[#This Row],[Presupuesto Modificado]]</f>
        <v>2040000</v>
      </c>
      <c r="F49" s="22">
        <f>+Table423234[[#This Row],[Columna2]]-Table423234[[#This Row],[Column13]]</f>
        <v>-540000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>
        <f>SUM(Table423234[[#This Row],[Gasto devengado]:[Column11]])</f>
        <v>0</v>
      </c>
    </row>
    <row r="50" spans="1:19" ht="30.75" customHeight="1">
      <c r="A50" s="16" t="s">
        <v>31</v>
      </c>
      <c r="B50" s="22">
        <f>+Table42323[[#This Row],[Columna1]]+Table42323[[#This Row],[Presupuesto Modificado]]</f>
        <v>316000</v>
      </c>
      <c r="C50" s="22"/>
      <c r="D50" s="22">
        <f>+Table423234[[#This Row],[Columna1]]+Table423234[[#This Row],[Presupuesto Modificado]]</f>
        <v>316000</v>
      </c>
      <c r="E50" s="22">
        <f>+Table4232[[#This Row],[Columna1]]+Table4232[[#This Row],[Presupuesto Modificado]]</f>
        <v>266000</v>
      </c>
      <c r="F50" s="22">
        <f>+Table423234[[#This Row],[Columna2]]-Table423234[[#This Row],[Column13]]</f>
        <v>50000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>
        <f>SUM(Table423234[[#This Row],[Gasto devengado]:[Column11]])</f>
        <v>0</v>
      </c>
    </row>
    <row r="51" spans="1:19" ht="30.75" customHeight="1">
      <c r="A51" s="16" t="s">
        <v>49</v>
      </c>
      <c r="B51" s="22">
        <f>+Table42323[[#This Row],[Columna1]]+Table42323[[#This Row],[Presupuesto Modificado]]</f>
        <v>0</v>
      </c>
      <c r="C51" s="22"/>
      <c r="D51" s="22">
        <f>+Table423234[[#This Row],[Columna1]]+Table423234[[#This Row],[Presupuesto Modificado]]</f>
        <v>0</v>
      </c>
      <c r="E51" s="22">
        <f>+Table4232[[#This Row],[Columna1]]+Table4232[[#This Row],[Presupuesto Modificado]]</f>
        <v>0</v>
      </c>
      <c r="F51" s="22">
        <f>+Table423234[[#This Row],[Columna2]]-Table423234[[#This Row],[Column13]]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>
        <f>SUM(Table423234[[#This Row],[Gasto devengado]:[Column11]])</f>
        <v>0</v>
      </c>
    </row>
    <row r="52" spans="1:19" ht="30.75" customHeight="1">
      <c r="A52" s="16" t="s">
        <v>50</v>
      </c>
      <c r="B52" s="22">
        <f>+Table42323[[#This Row],[Columna1]]+Table42323[[#This Row],[Presupuesto Modificado]]</f>
        <v>0</v>
      </c>
      <c r="C52" s="22"/>
      <c r="D52" s="22">
        <f>+Table423234[[#This Row],[Columna1]]+Table423234[[#This Row],[Presupuesto Modificado]]</f>
        <v>0</v>
      </c>
      <c r="E52" s="22">
        <f>+Table4232[[#This Row],[Columna1]]+Table4232[[#This Row],[Presupuesto Modificado]]</f>
        <v>0</v>
      </c>
      <c r="F52" s="22">
        <f>+Table423234[[#This Row],[Columna2]]-Table423234[[#This Row],[Column13]]</f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>
        <f>SUM(Table423234[[#This Row],[Gasto devengado]:[Column11]])</f>
        <v>0</v>
      </c>
    </row>
    <row r="53" spans="1:19" ht="30.75" customHeight="1">
      <c r="A53" s="16" t="s">
        <v>32</v>
      </c>
      <c r="B53" s="22">
        <f>+Table42323[[#This Row],[Columna1]]+Table42323[[#This Row],[Presupuesto Modificado]]</f>
        <v>520000</v>
      </c>
      <c r="C53" s="22"/>
      <c r="D53" s="22">
        <f>+Table423234[[#This Row],[Columna1]]+Table423234[[#This Row],[Presupuesto Modificado]]</f>
        <v>520000</v>
      </c>
      <c r="E53" s="22">
        <f>+Table4232[[#This Row],[Columna1]]+Table4232[[#This Row],[Presupuesto Modificado]]</f>
        <v>40000</v>
      </c>
      <c r="F53" s="22">
        <f>+Table423234[[#This Row],[Columna2]]-Table423234[[#This Row],[Column13]]</f>
        <v>480000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>
        <f>SUM(Table423234[[#This Row],[Gasto devengado]:[Column11]])</f>
        <v>0</v>
      </c>
    </row>
    <row r="54" spans="1:19" ht="30.75" customHeight="1">
      <c r="A54" s="16" t="s">
        <v>51</v>
      </c>
      <c r="B54" s="22">
        <f>+Table42323[[#This Row],[Columna1]]+Table42323[[#This Row],[Presupuesto Modificado]]</f>
        <v>0</v>
      </c>
      <c r="C54" s="22"/>
      <c r="D54" s="22">
        <f>+Table423234[[#This Row],[Columna1]]+Table423234[[#This Row],[Presupuesto Modificado]]</f>
        <v>0</v>
      </c>
      <c r="E54" s="22">
        <f>+Table4232[[#This Row],[Columna1]]+Table4232[[#This Row],[Presupuesto Modificado]]</f>
        <v>0</v>
      </c>
      <c r="F54" s="22">
        <f>+Table423234[[#This Row],[Columna2]]-Table423234[[#This Row],[Column13]]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>
        <f>SUM(Table423234[[#This Row],[Gasto devengado]:[Column11]])</f>
        <v>0</v>
      </c>
    </row>
    <row r="55" spans="1:19" ht="30.75" customHeight="1">
      <c r="A55" s="15" t="s">
        <v>52</v>
      </c>
      <c r="B55" s="21">
        <f t="shared" ref="B55" si="16">SUM(B56:B59)</f>
        <v>20480000</v>
      </c>
      <c r="C55" s="21">
        <f t="shared" ref="C55:S55" si="17">SUM(C56:C59)</f>
        <v>-2980792</v>
      </c>
      <c r="D55" s="21">
        <f t="shared" si="17"/>
        <v>20480000</v>
      </c>
      <c r="E55" s="21">
        <f t="shared" ref="E55" si="18">SUM(E56:E59)</f>
        <v>23503792</v>
      </c>
      <c r="F55" s="21">
        <f t="shared" si="17"/>
        <v>-3023792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7"/>
        <v>0</v>
      </c>
      <c r="M55" s="21">
        <f t="shared" si="17"/>
        <v>0</v>
      </c>
      <c r="N55" s="21">
        <f t="shared" si="17"/>
        <v>0</v>
      </c>
      <c r="O55" s="21">
        <f t="shared" si="17"/>
        <v>0</v>
      </c>
      <c r="P55" s="21">
        <f t="shared" si="17"/>
        <v>0</v>
      </c>
      <c r="Q55" s="21">
        <f t="shared" si="17"/>
        <v>0</v>
      </c>
      <c r="R55" s="21">
        <f t="shared" si="17"/>
        <v>0</v>
      </c>
      <c r="S55" s="21">
        <f t="shared" si="17"/>
        <v>0</v>
      </c>
    </row>
    <row r="56" spans="1:19" ht="30.75" customHeight="1">
      <c r="A56" s="16" t="s">
        <v>53</v>
      </c>
      <c r="B56" s="22">
        <f>+Table42323[[#This Row],[Columna1]]+Table42323[[#This Row],[Presupuesto Modificado]]</f>
        <v>20480000</v>
      </c>
      <c r="C56" s="22">
        <v>-2980792</v>
      </c>
      <c r="D56" s="22">
        <v>20480000</v>
      </c>
      <c r="E56" s="22">
        <f>+Table4232[[#This Row],[Columna1]]+Table4232[[#This Row],[Presupuesto Modificado]]</f>
        <v>23503792</v>
      </c>
      <c r="F56" s="22">
        <f>+Table423234[[#This Row],[Columna2]]-Table423234[[#This Row],[Column13]]</f>
        <v>-3023792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>
        <f>SUM(Table423234[[#This Row],[Gasto devengado]:[Column11]])</f>
        <v>0</v>
      </c>
    </row>
    <row r="57" spans="1:19" ht="30.75" customHeight="1">
      <c r="A57" s="16" t="s">
        <v>54</v>
      </c>
      <c r="B57" s="22"/>
      <c r="C57" s="22"/>
      <c r="D57" s="22"/>
      <c r="E57" s="22"/>
      <c r="F57" s="2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>
        <f>SUM(Table423234[[#This Row],[Gasto devengado]:[Column11]])</f>
        <v>0</v>
      </c>
    </row>
    <row r="58" spans="1:19" ht="42" customHeight="1">
      <c r="A58" s="16" t="s">
        <v>55</v>
      </c>
      <c r="B58" s="22"/>
      <c r="C58" s="22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>
        <f>SUM(Table423234[[#This Row],[Gasto devengado]:[Column11]])</f>
        <v>0</v>
      </c>
    </row>
    <row r="59" spans="1:19" ht="30.75" customHeight="1">
      <c r="A59" s="16" t="s">
        <v>56</v>
      </c>
      <c r="B59" s="22"/>
      <c r="C59" s="22"/>
      <c r="D59" s="22"/>
      <c r="E59" s="22"/>
      <c r="F59" s="2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>
        <f>SUM(Table423234[[#This Row],[Gasto devengado]:[Column11]])</f>
        <v>0</v>
      </c>
    </row>
    <row r="60" spans="1:19" ht="30.75" customHeight="1">
      <c r="A60" s="15" t="s">
        <v>57</v>
      </c>
      <c r="B60" s="21">
        <v>0</v>
      </c>
      <c r="C60" s="21">
        <f t="shared" ref="C60:S60" si="19">SUM(C61:C62)</f>
        <v>0</v>
      </c>
      <c r="D60" s="21">
        <v>0</v>
      </c>
      <c r="E60" s="21">
        <v>0</v>
      </c>
      <c r="F60" s="21">
        <v>0</v>
      </c>
      <c r="G60" s="21">
        <f t="shared" si="19"/>
        <v>0</v>
      </c>
      <c r="H60" s="21">
        <f t="shared" si="19"/>
        <v>0</v>
      </c>
      <c r="I60" s="21">
        <f t="shared" si="19"/>
        <v>0</v>
      </c>
      <c r="J60" s="21">
        <f t="shared" si="19"/>
        <v>0</v>
      </c>
      <c r="K60" s="21">
        <f t="shared" si="19"/>
        <v>0</v>
      </c>
      <c r="L60" s="21">
        <f t="shared" si="19"/>
        <v>0</v>
      </c>
      <c r="M60" s="21">
        <f t="shared" si="19"/>
        <v>0</v>
      </c>
      <c r="N60" s="21">
        <f t="shared" si="19"/>
        <v>0</v>
      </c>
      <c r="O60" s="21">
        <f t="shared" si="19"/>
        <v>0</v>
      </c>
      <c r="P60" s="21">
        <f t="shared" si="19"/>
        <v>0</v>
      </c>
      <c r="Q60" s="21">
        <f t="shared" si="19"/>
        <v>0</v>
      </c>
      <c r="R60" s="21">
        <f t="shared" si="19"/>
        <v>0</v>
      </c>
      <c r="S60" s="21">
        <f t="shared" si="19"/>
        <v>0</v>
      </c>
    </row>
    <row r="61" spans="1:19" ht="30.75" customHeight="1">
      <c r="A61" s="16" t="s">
        <v>58</v>
      </c>
      <c r="B61" s="22"/>
      <c r="C61" s="22"/>
      <c r="D61" s="22"/>
      <c r="E61" s="22"/>
      <c r="F61" s="2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>
        <f>SUM(Table423234[[#This Row],[Gasto devengado]:[Column11]])</f>
        <v>0</v>
      </c>
    </row>
    <row r="62" spans="1:19" ht="30.75" customHeight="1">
      <c r="A62" s="16" t="s">
        <v>59</v>
      </c>
      <c r="B62" s="22"/>
      <c r="C62" s="22"/>
      <c r="D62" s="22"/>
      <c r="E62" s="22"/>
      <c r="F62" s="2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>
        <f>SUM(Table423234[[#This Row],[Gasto devengado]:[Column11]])</f>
        <v>0</v>
      </c>
    </row>
    <row r="63" spans="1:19" ht="30.75" customHeight="1">
      <c r="A63" s="15" t="s">
        <v>60</v>
      </c>
      <c r="B63" s="21">
        <v>0</v>
      </c>
      <c r="C63" s="21">
        <f t="shared" ref="C63:S63" si="20">SUM(C64:C66)</f>
        <v>0</v>
      </c>
      <c r="D63" s="21">
        <v>0</v>
      </c>
      <c r="E63" s="21">
        <v>0</v>
      </c>
      <c r="F63" s="21">
        <v>0</v>
      </c>
      <c r="G63" s="21">
        <f t="shared" si="20"/>
        <v>0</v>
      </c>
      <c r="H63" s="21">
        <f t="shared" si="20"/>
        <v>0</v>
      </c>
      <c r="I63" s="21">
        <f t="shared" si="20"/>
        <v>0</v>
      </c>
      <c r="J63" s="21">
        <f t="shared" si="20"/>
        <v>0</v>
      </c>
      <c r="K63" s="21">
        <f t="shared" si="20"/>
        <v>0</v>
      </c>
      <c r="L63" s="21">
        <f t="shared" si="20"/>
        <v>0</v>
      </c>
      <c r="M63" s="21">
        <f t="shared" si="20"/>
        <v>0</v>
      </c>
      <c r="N63" s="21">
        <f t="shared" si="20"/>
        <v>0</v>
      </c>
      <c r="O63" s="21">
        <f t="shared" si="20"/>
        <v>0</v>
      </c>
      <c r="P63" s="21">
        <f t="shared" si="20"/>
        <v>0</v>
      </c>
      <c r="Q63" s="21">
        <f t="shared" si="20"/>
        <v>0</v>
      </c>
      <c r="R63" s="21">
        <f t="shared" si="20"/>
        <v>0</v>
      </c>
      <c r="S63" s="21">
        <f t="shared" si="20"/>
        <v>0</v>
      </c>
    </row>
    <row r="64" spans="1:19" ht="30.75" customHeight="1">
      <c r="A64" s="16" t="s">
        <v>61</v>
      </c>
      <c r="B64" s="22"/>
      <c r="C64" s="22"/>
      <c r="D64" s="22"/>
      <c r="E64" s="22"/>
      <c r="F64" s="2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>
        <f>SUM(Table423234[[#This Row],[Gasto devengado]:[Column11]])</f>
        <v>0</v>
      </c>
    </row>
    <row r="65" spans="1:19" ht="30.75" customHeight="1">
      <c r="A65" s="16" t="s">
        <v>62</v>
      </c>
      <c r="B65" s="22"/>
      <c r="C65" s="22"/>
      <c r="D65" s="22"/>
      <c r="E65" s="22"/>
      <c r="F65" s="2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>
        <f>SUM(Table423234[[#This Row],[Gasto devengado]:[Column11]])</f>
        <v>0</v>
      </c>
    </row>
    <row r="66" spans="1:19" ht="30.75" customHeight="1">
      <c r="A66" s="16" t="s">
        <v>63</v>
      </c>
      <c r="B66" s="2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>
        <f>SUM(Table423234[[#This Row],[Gasto devengado]:[Column11]])</f>
        <v>0</v>
      </c>
    </row>
    <row r="67" spans="1:19" ht="30.75" customHeight="1">
      <c r="A67" s="15" t="s">
        <v>64</v>
      </c>
      <c r="B67" s="19">
        <v>0</v>
      </c>
      <c r="C67" s="19">
        <f t="shared" ref="C67:S67" si="21">SUM(C68,C71,C74)</f>
        <v>0</v>
      </c>
      <c r="D67" s="19">
        <v>0</v>
      </c>
      <c r="E67" s="19">
        <v>0</v>
      </c>
      <c r="F67" s="19">
        <v>0</v>
      </c>
      <c r="G67" s="19">
        <f t="shared" si="21"/>
        <v>0</v>
      </c>
      <c r="H67" s="19">
        <f t="shared" si="21"/>
        <v>0</v>
      </c>
      <c r="I67" s="19">
        <f t="shared" si="21"/>
        <v>0</v>
      </c>
      <c r="J67" s="19">
        <f t="shared" si="21"/>
        <v>0</v>
      </c>
      <c r="K67" s="19">
        <f t="shared" si="21"/>
        <v>0</v>
      </c>
      <c r="L67" s="19">
        <f t="shared" si="21"/>
        <v>0</v>
      </c>
      <c r="M67" s="19">
        <f t="shared" si="21"/>
        <v>0</v>
      </c>
      <c r="N67" s="19">
        <f t="shared" si="21"/>
        <v>0</v>
      </c>
      <c r="O67" s="19">
        <f t="shared" si="21"/>
        <v>0</v>
      </c>
      <c r="P67" s="19">
        <f t="shared" si="21"/>
        <v>0</v>
      </c>
      <c r="Q67" s="19">
        <f t="shared" si="21"/>
        <v>0</v>
      </c>
      <c r="R67" s="19">
        <f t="shared" si="21"/>
        <v>0</v>
      </c>
      <c r="S67" s="19">
        <f t="shared" si="21"/>
        <v>0</v>
      </c>
    </row>
    <row r="68" spans="1:19" ht="30.75" customHeight="1">
      <c r="A68" s="15" t="s">
        <v>65</v>
      </c>
      <c r="B68" s="21">
        <v>0</v>
      </c>
      <c r="C68" s="21">
        <f t="shared" ref="C68:S68" si="22">SUM(C69:C70)</f>
        <v>0</v>
      </c>
      <c r="D68" s="21">
        <v>0</v>
      </c>
      <c r="E68" s="21">
        <v>0</v>
      </c>
      <c r="F68" s="21">
        <v>0</v>
      </c>
      <c r="G68" s="21">
        <f t="shared" si="22"/>
        <v>0</v>
      </c>
      <c r="H68" s="21">
        <v>0</v>
      </c>
      <c r="I68" s="21">
        <f t="shared" si="22"/>
        <v>0</v>
      </c>
      <c r="J68" s="21">
        <f t="shared" si="22"/>
        <v>0</v>
      </c>
      <c r="K68" s="21">
        <f t="shared" si="22"/>
        <v>0</v>
      </c>
      <c r="L68" s="21">
        <f t="shared" si="22"/>
        <v>0</v>
      </c>
      <c r="M68" s="21">
        <f t="shared" si="22"/>
        <v>0</v>
      </c>
      <c r="N68" s="21">
        <f t="shared" si="22"/>
        <v>0</v>
      </c>
      <c r="O68" s="21">
        <f t="shared" si="22"/>
        <v>0</v>
      </c>
      <c r="P68" s="21">
        <f t="shared" si="22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</row>
    <row r="69" spans="1:19" ht="30.75" customHeight="1">
      <c r="A69" s="16" t="s">
        <v>66</v>
      </c>
      <c r="B69" s="22"/>
      <c r="C69" s="22"/>
      <c r="D69" s="22"/>
      <c r="E69" s="22"/>
      <c r="F69" s="22"/>
      <c r="G69" s="22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>
        <f>SUM(Table423234[[#This Row],[Gasto devengado]:[Column11]])</f>
        <v>0</v>
      </c>
    </row>
    <row r="70" spans="1:19" ht="30.75" customHeight="1">
      <c r="A70" s="16" t="s">
        <v>67</v>
      </c>
      <c r="B70" s="22"/>
      <c r="C70" s="22"/>
      <c r="D70" s="22"/>
      <c r="E70" s="22"/>
      <c r="F70" s="22"/>
      <c r="G70" s="22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>SUM(Table423234[[#This Row],[Gasto devengado]:[Column11]])</f>
        <v>0</v>
      </c>
    </row>
    <row r="71" spans="1:19" ht="30.75" customHeight="1">
      <c r="A71" s="15" t="s">
        <v>68</v>
      </c>
      <c r="B71" s="19">
        <v>0</v>
      </c>
      <c r="C71" s="19">
        <f t="shared" ref="C71:S71" si="23">SUM(C72:C73)</f>
        <v>0</v>
      </c>
      <c r="D71" s="19">
        <v>0</v>
      </c>
      <c r="E71" s="19">
        <v>0</v>
      </c>
      <c r="F71" s="19">
        <v>0</v>
      </c>
      <c r="G71" s="19">
        <f t="shared" si="23"/>
        <v>0</v>
      </c>
      <c r="H71" s="19">
        <f t="shared" si="23"/>
        <v>0</v>
      </c>
      <c r="I71" s="19">
        <f t="shared" si="23"/>
        <v>0</v>
      </c>
      <c r="J71" s="19">
        <f t="shared" si="23"/>
        <v>0</v>
      </c>
      <c r="K71" s="19">
        <f t="shared" si="23"/>
        <v>0</v>
      </c>
      <c r="L71" s="19">
        <f t="shared" si="23"/>
        <v>0</v>
      </c>
      <c r="M71" s="19">
        <f t="shared" si="23"/>
        <v>0</v>
      </c>
      <c r="N71" s="19">
        <f t="shared" si="23"/>
        <v>0</v>
      </c>
      <c r="O71" s="19">
        <f t="shared" si="23"/>
        <v>0</v>
      </c>
      <c r="P71" s="19">
        <f t="shared" si="23"/>
        <v>0</v>
      </c>
      <c r="Q71" s="19">
        <f t="shared" si="23"/>
        <v>0</v>
      </c>
      <c r="R71" s="19">
        <f t="shared" si="23"/>
        <v>0</v>
      </c>
      <c r="S71" s="19">
        <f t="shared" si="23"/>
        <v>0</v>
      </c>
    </row>
    <row r="72" spans="1:19" ht="30.75" customHeight="1">
      <c r="A72" s="16" t="s">
        <v>69</v>
      </c>
      <c r="B72" s="22"/>
      <c r="C72" s="22"/>
      <c r="D72" s="22"/>
      <c r="E72" s="22"/>
      <c r="F72" s="22"/>
      <c r="G72" s="22"/>
      <c r="H72" s="20"/>
      <c r="I72" s="22"/>
      <c r="J72" s="22"/>
      <c r="K72" s="20"/>
      <c r="L72" s="20"/>
      <c r="M72" s="20"/>
      <c r="N72" s="20"/>
      <c r="O72" s="20"/>
      <c r="P72" s="20"/>
      <c r="Q72" s="20"/>
      <c r="R72" s="20"/>
      <c r="S72" s="21">
        <f>SUM(Table423234[[#This Row],[Gasto devengado]:[Column11]])</f>
        <v>0</v>
      </c>
    </row>
    <row r="73" spans="1:19" ht="30.75" customHeight="1">
      <c r="A73" s="16" t="s">
        <v>70</v>
      </c>
      <c r="B73" s="22"/>
      <c r="C73" s="22"/>
      <c r="D73" s="22"/>
      <c r="E73" s="22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>
        <f>SUM(Table423234[[#This Row],[Gasto devengado]:[Column11]])</f>
        <v>0</v>
      </c>
    </row>
    <row r="74" spans="1:19" ht="30.75" customHeight="1">
      <c r="A74" s="15" t="s">
        <v>71</v>
      </c>
      <c r="B74" s="21">
        <v>0</v>
      </c>
      <c r="C74" s="21">
        <f t="shared" ref="C74:S74" si="24">C75</f>
        <v>0</v>
      </c>
      <c r="D74" s="21">
        <v>0</v>
      </c>
      <c r="E74" s="21">
        <v>0</v>
      </c>
      <c r="F74" s="21">
        <v>0</v>
      </c>
      <c r="G74" s="21">
        <f t="shared" si="24"/>
        <v>0</v>
      </c>
      <c r="H74" s="21">
        <f t="shared" si="24"/>
        <v>0</v>
      </c>
      <c r="I74" s="21">
        <f t="shared" si="24"/>
        <v>0</v>
      </c>
      <c r="J74" s="21">
        <f t="shared" si="24"/>
        <v>0</v>
      </c>
      <c r="K74" s="21">
        <f t="shared" si="24"/>
        <v>0</v>
      </c>
      <c r="L74" s="21">
        <f t="shared" si="24"/>
        <v>0</v>
      </c>
      <c r="M74" s="21">
        <f t="shared" si="24"/>
        <v>0</v>
      </c>
      <c r="N74" s="21">
        <f t="shared" si="24"/>
        <v>0</v>
      </c>
      <c r="O74" s="21">
        <f t="shared" si="24"/>
        <v>0</v>
      </c>
      <c r="P74" s="21">
        <f t="shared" si="24"/>
        <v>0</v>
      </c>
      <c r="Q74" s="21">
        <f t="shared" si="24"/>
        <v>0</v>
      </c>
      <c r="R74" s="21">
        <f t="shared" si="24"/>
        <v>0</v>
      </c>
      <c r="S74" s="21">
        <f t="shared" si="24"/>
        <v>0</v>
      </c>
    </row>
    <row r="75" spans="1:19" ht="30.75" hidden="1" customHeight="1">
      <c r="A75" s="16" t="s">
        <v>72</v>
      </c>
      <c r="B75" s="22"/>
      <c r="C75" s="22"/>
      <c r="D75" s="22"/>
      <c r="E75" s="22"/>
      <c r="F75" s="22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>
        <f>SUM(Table423234[[#This Row],[Gasto devengado]:[Column11]])</f>
        <v>0</v>
      </c>
    </row>
    <row r="76" spans="1:19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179079792</v>
      </c>
      <c r="F76" s="24">
        <f>+F55+F45+F30+F20+F10+F4</f>
        <v>0</v>
      </c>
      <c r="G76" s="24">
        <f>+G67+G63+G60+G54+G45++G37+G30+G20++G10+G4</f>
        <v>0</v>
      </c>
      <c r="H76" s="24">
        <f t="shared" ref="H76:O76" si="25">+H67+H63+H60+H55+H45+H37+H30+H20+H10+H4</f>
        <v>0</v>
      </c>
      <c r="I76" s="24">
        <f t="shared" si="25"/>
        <v>0</v>
      </c>
      <c r="J76" s="24">
        <f t="shared" si="25"/>
        <v>0</v>
      </c>
      <c r="K76" s="24">
        <f t="shared" si="25"/>
        <v>0</v>
      </c>
      <c r="L76" s="24">
        <f t="shared" si="25"/>
        <v>0</v>
      </c>
      <c r="M76" s="24">
        <f t="shared" si="25"/>
        <v>0</v>
      </c>
      <c r="N76" s="24">
        <f t="shared" si="25"/>
        <v>0</v>
      </c>
      <c r="O76" s="24">
        <f t="shared" si="25"/>
        <v>0</v>
      </c>
      <c r="P76" s="24">
        <f>P45+P20+P10+P4+P67</f>
        <v>0</v>
      </c>
      <c r="Q76" s="24">
        <f>+Q67+Q63+Q60+Q55+Q45+Q37+Q30+Q20+Q10+Q4</f>
        <v>0</v>
      </c>
      <c r="R76" s="24">
        <f>+R4+R10+R20+R37+R45+R55+R60+R63+R67+R71+R74</f>
        <v>0</v>
      </c>
      <c r="S76" s="24">
        <f>+S67+S60+S55+S45+S37+S30+S20+S10+S4</f>
        <v>0</v>
      </c>
    </row>
    <row r="77" spans="1:19">
      <c r="A77" s="2"/>
      <c r="S77" s="8">
        <f t="shared" ref="S77" si="26">+R77+Q77+P77+O77+N77+M77+L77+K77+J77++I77+H77+G77</f>
        <v>0</v>
      </c>
    </row>
    <row r="78" spans="1:19">
      <c r="A78" s="2"/>
      <c r="S78" s="8"/>
    </row>
    <row r="79" spans="1:19" ht="15.6" thickBot="1">
      <c r="A79" s="2"/>
      <c r="S79" s="8"/>
    </row>
    <row r="80" spans="1:19" ht="37.5" customHeight="1" thickBot="1">
      <c r="A80" s="30" t="s">
        <v>90</v>
      </c>
      <c r="B80" s="31"/>
      <c r="S80" s="8"/>
    </row>
    <row r="81" spans="1:19" ht="45" customHeight="1" thickBot="1">
      <c r="A81" s="32" t="s">
        <v>95</v>
      </c>
      <c r="B81" s="33"/>
      <c r="G81" s="26"/>
      <c r="S81" s="8"/>
    </row>
    <row r="82" spans="1:19" ht="67.5" customHeight="1" thickBot="1">
      <c r="A82" s="30" t="s">
        <v>91</v>
      </c>
      <c r="B82" s="31"/>
      <c r="G82" s="25"/>
      <c r="H82" s="26"/>
      <c r="S82" s="8"/>
    </row>
    <row r="83" spans="1:19" ht="18.75" customHeight="1" thickBot="1">
      <c r="A83" s="27" t="s">
        <v>98</v>
      </c>
      <c r="G83" s="25"/>
      <c r="H83" s="26"/>
      <c r="S83" s="8"/>
    </row>
    <row r="84" spans="1:19" ht="16.5" customHeight="1">
      <c r="A84" s="16"/>
      <c r="G84" s="25"/>
      <c r="H84" s="26"/>
      <c r="S84" s="8"/>
    </row>
    <row r="85" spans="1:19" ht="16.5" customHeight="1">
      <c r="A85" s="16"/>
      <c r="G85" s="25"/>
      <c r="H85" s="26"/>
      <c r="S85" s="8"/>
    </row>
    <row r="86" spans="1:19" ht="43.5" customHeight="1">
      <c r="A86" s="16"/>
      <c r="G86" s="25"/>
      <c r="H86" s="26"/>
      <c r="S86" s="8"/>
    </row>
    <row r="87" spans="1:19" ht="15.6">
      <c r="H87" s="26"/>
      <c r="S87" s="8"/>
    </row>
    <row r="88" spans="1:19" ht="15.6">
      <c r="H88" s="26"/>
      <c r="S88" s="8"/>
    </row>
    <row r="89" spans="1:19" ht="15.6">
      <c r="A89" s="9" t="s">
        <v>85</v>
      </c>
      <c r="H89" s="26"/>
      <c r="S89" s="8"/>
    </row>
    <row r="90" spans="1:19" ht="15.6">
      <c r="A90" s="10" t="s">
        <v>94</v>
      </c>
      <c r="B90" s="10"/>
      <c r="C90" s="10"/>
      <c r="D90" s="10"/>
      <c r="E90" s="10"/>
      <c r="F90" s="10"/>
      <c r="H90" s="26"/>
      <c r="S90" s="8"/>
    </row>
    <row r="91" spans="1:19">
      <c r="A91" s="4" t="s">
        <v>88</v>
      </c>
      <c r="S91" s="8"/>
    </row>
    <row r="92" spans="1:19">
      <c r="S92" s="8"/>
    </row>
    <row r="93" spans="1:19">
      <c r="S93" s="8"/>
    </row>
    <row r="94" spans="1:19">
      <c r="S94" s="8"/>
    </row>
    <row r="95" spans="1:19">
      <c r="S95" s="8"/>
    </row>
    <row r="96" spans="1:19">
      <c r="S96" s="8"/>
    </row>
    <row r="97" spans="19:19">
      <c r="S97" s="8"/>
    </row>
    <row r="98" spans="19:19">
      <c r="S98" s="8"/>
    </row>
    <row r="99" spans="19:19">
      <c r="S99" s="8"/>
    </row>
    <row r="100" spans="19:19">
      <c r="S100" s="8"/>
    </row>
    <row r="101" spans="19:19">
      <c r="S101" s="8"/>
    </row>
    <row r="102" spans="19:19">
      <c r="S102" s="8"/>
    </row>
    <row r="103" spans="19:19">
      <c r="S103" s="8"/>
    </row>
    <row r="104" spans="19:19">
      <c r="S104" s="8"/>
    </row>
    <row r="105" spans="19:19">
      <c r="S105" s="8"/>
    </row>
    <row r="106" spans="19:19">
      <c r="S106" s="8"/>
    </row>
    <row r="107" spans="19:19">
      <c r="S107" s="8"/>
    </row>
    <row r="108" spans="19:19">
      <c r="S108" s="8"/>
    </row>
    <row r="109" spans="19:19">
      <c r="S109" s="8"/>
    </row>
    <row r="110" spans="19:19">
      <c r="S110" s="8"/>
    </row>
    <row r="111" spans="19:19">
      <c r="S111" s="8"/>
    </row>
  </sheetData>
  <mergeCells count="4">
    <mergeCell ref="G1:S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scale="65" fitToWidth="2" fitToHeight="3" orientation="portrait" r:id="rId1"/>
  <headerFooter>
    <oddHeader>&amp;C&amp;"Futura PT Book,Regular"&amp;K002060Ministerio de Turismo
CORPORACIÓN DE FOMENTO DE LA INDUSTRIA HOTELERA Y DESARROLLO DEL TURISMO
Peridos 2025-2024
VARIACION DE LA 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B67" zoomScale="81" zoomScaleNormal="70" zoomScaleSheetLayoutView="40" zoomScalePageLayoutView="81" workbookViewId="0">
      <selection activeCell="K15" sqref="K15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hidden="1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1600000</v>
      </c>
      <c r="D4" s="21">
        <f t="shared" si="0"/>
        <v>100150000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5488726.040000001</v>
      </c>
      <c r="I4" s="21">
        <f t="shared" si="0"/>
        <v>8491005.9300000016</v>
      </c>
      <c r="J4" s="21">
        <f t="shared" si="0"/>
        <v>7343067.1400000006</v>
      </c>
      <c r="K4" s="21">
        <f t="shared" si="0"/>
        <v>6004745.5599999996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39412784.730000004</v>
      </c>
      <c r="U4" s="7"/>
    </row>
    <row r="5" spans="1:30" ht="30.75" customHeight="1">
      <c r="A5" s="16" t="s">
        <v>2</v>
      </c>
      <c r="B5" s="22">
        <v>62390000</v>
      </c>
      <c r="C5" s="22">
        <v>1600000</v>
      </c>
      <c r="D5" s="22">
        <f>+Table42323[[#This Row],[Columna1]]+Table42323[[#This Row],[Presupuesto Modificado]]</f>
        <v>63990000</v>
      </c>
      <c r="E5" s="22"/>
      <c r="F5" s="20">
        <v>5202272.57</v>
      </c>
      <c r="G5" s="20">
        <v>4149904.36</v>
      </c>
      <c r="H5" s="20">
        <v>4388162.9800000004</v>
      </c>
      <c r="I5" s="20">
        <v>3625858.57</v>
      </c>
      <c r="J5" s="20">
        <v>6095281.4500000002</v>
      </c>
      <c r="K5" s="20">
        <v>4542007.46</v>
      </c>
      <c r="L5" s="20"/>
      <c r="M5" s="20"/>
      <c r="N5" s="20"/>
      <c r="O5" s="20"/>
      <c r="P5" s="20"/>
      <c r="Q5" s="20"/>
      <c r="R5" s="21">
        <f>SUM(Table42323[[#This Row],[Gasto devengado]:[Column11]])</f>
        <v>28003487.390000001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>
        <v>526137.07999999996</v>
      </c>
      <c r="I6" s="20">
        <v>4394499.4000000004</v>
      </c>
      <c r="J6" s="20">
        <v>639750</v>
      </c>
      <c r="K6" s="20">
        <v>804750</v>
      </c>
      <c r="L6" s="20"/>
      <c r="M6" s="20"/>
      <c r="N6" s="20"/>
      <c r="O6" s="20"/>
      <c r="P6" s="20"/>
      <c r="Q6" s="20"/>
      <c r="R6" s="21">
        <f>SUM(Table42323[[#This Row],[Gasto devengado]:[Column11]])</f>
        <v>7530636.4800000004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SUM(Table42323[[#This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>
        <v>574425.98</v>
      </c>
      <c r="I9" s="20">
        <v>470647.96</v>
      </c>
      <c r="J9" s="20">
        <v>608035.68999999994</v>
      </c>
      <c r="K9" s="20">
        <v>657988.1</v>
      </c>
      <c r="L9" s="20"/>
      <c r="M9" s="20"/>
      <c r="N9" s="20"/>
      <c r="O9" s="20"/>
      <c r="P9" s="20"/>
      <c r="Q9" s="20"/>
      <c r="R9" s="21">
        <f>SUM(Table42323[[#This Row],[Gasto devengado]:[Column11]])</f>
        <v>3503660.86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2099661.9500000002</v>
      </c>
      <c r="I10" s="21">
        <f t="shared" si="1"/>
        <v>1926519.43</v>
      </c>
      <c r="J10" s="21">
        <f t="shared" si="1"/>
        <v>2646774.79</v>
      </c>
      <c r="K10" s="21">
        <f t="shared" si="1"/>
        <v>4295532.58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16095913.819999998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>
        <v>182618.71</v>
      </c>
      <c r="I11" s="20">
        <v>162763.98000000001</v>
      </c>
      <c r="J11" s="20">
        <v>228491.4</v>
      </c>
      <c r="K11" s="20">
        <v>277223.31</v>
      </c>
      <c r="L11" s="20"/>
      <c r="M11" s="20"/>
      <c r="N11" s="20"/>
      <c r="O11" s="20"/>
      <c r="P11" s="20"/>
      <c r="Q11" s="20"/>
      <c r="R11" s="21">
        <f>SUM(Table42323[[#This Row],[Gasto devengado]:[Column11]])</f>
        <v>1295429.1599999999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>
        <v>140</v>
      </c>
      <c r="J12" s="20">
        <v>2584.98</v>
      </c>
      <c r="K12" s="20">
        <v>175</v>
      </c>
      <c r="L12" s="20"/>
      <c r="M12" s="20"/>
      <c r="N12" s="20"/>
      <c r="O12" s="20"/>
      <c r="P12" s="20"/>
      <c r="Q12" s="20"/>
      <c r="R12" s="21">
        <f>SUM(Table42323[[#This Row],[Gasto devengado]:[Column11]])</f>
        <v>3099.98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>
        <v>135437.5</v>
      </c>
      <c r="I13" s="20">
        <v>45650</v>
      </c>
      <c r="J13" s="20">
        <v>67530</v>
      </c>
      <c r="K13" s="20">
        <v>139467.5</v>
      </c>
      <c r="L13" s="20"/>
      <c r="M13" s="20"/>
      <c r="N13" s="20"/>
      <c r="O13" s="20"/>
      <c r="P13" s="20"/>
      <c r="Q13" s="20"/>
      <c r="R13" s="21">
        <f>SUM(Table42323[[#This Row],[Gasto devengado]:[Column11]])</f>
        <v>550732.5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>
        <v>891.95</v>
      </c>
      <c r="I14" s="20">
        <v>10000</v>
      </c>
      <c r="J14" s="20">
        <v>10000</v>
      </c>
      <c r="K14" s="20">
        <v>500</v>
      </c>
      <c r="L14" s="20"/>
      <c r="M14" s="20"/>
      <c r="N14" s="20"/>
      <c r="O14" s="20"/>
      <c r="P14" s="20"/>
      <c r="Q14" s="20"/>
      <c r="R14" s="21">
        <f>SUM(Table42323[[#This Row],[Gasto devengado]:[Column11]])</f>
        <v>42903.020000000004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>
        <v>76930.710000000006</v>
      </c>
      <c r="I16" s="20">
        <v>76609.2</v>
      </c>
      <c r="J16" s="20">
        <v>59752.08</v>
      </c>
      <c r="K16" s="20">
        <v>19722.39</v>
      </c>
      <c r="L16" s="20"/>
      <c r="M16" s="20"/>
      <c r="N16" s="20"/>
      <c r="O16" s="20"/>
      <c r="P16" s="23"/>
      <c r="Q16" s="20"/>
      <c r="R16" s="21">
        <f>SUM(Table42323[[#This Row],[Gasto devengado]:[Column11]])</f>
        <v>386554.29000000004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>
        <v>240892.73</v>
      </c>
      <c r="I17" s="20">
        <v>6983.47</v>
      </c>
      <c r="J17" s="20">
        <v>31586.01</v>
      </c>
      <c r="K17" s="20">
        <v>88625</v>
      </c>
      <c r="L17" s="20"/>
      <c r="M17" s="20"/>
      <c r="N17" s="20"/>
      <c r="O17" s="20"/>
      <c r="P17" s="20"/>
      <c r="Q17" s="20"/>
      <c r="R17" s="21">
        <f>SUM(Table42323[[#This Row],[Gasto devengado]:[Column11]])</f>
        <v>895350.86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>
        <v>2090387.76</v>
      </c>
      <c r="H18" s="20">
        <v>1462890.35</v>
      </c>
      <c r="I18" s="20">
        <v>1624372.78</v>
      </c>
      <c r="J18" s="20">
        <v>2246830.3199999998</v>
      </c>
      <c r="K18" s="20">
        <v>3769819.38</v>
      </c>
      <c r="L18" s="20"/>
      <c r="M18" s="20"/>
      <c r="N18" s="20"/>
      <c r="O18" s="20"/>
      <c r="P18" s="20"/>
      <c r="Q18" s="20"/>
      <c r="R18" s="21">
        <f>SUM(Table42323[[#This Row],[Gasto devengado]:[Column11]])</f>
        <v>12858404.009999998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1150000</v>
      </c>
      <c r="D20" s="21">
        <f t="shared" si="2"/>
        <v>13637000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501486.14000000007</v>
      </c>
      <c r="I20" s="21">
        <f t="shared" si="2"/>
        <v>271869.39999999997</v>
      </c>
      <c r="J20" s="21">
        <f t="shared" si="2"/>
        <v>729171.89999999991</v>
      </c>
      <c r="K20" s="21">
        <f t="shared" si="2"/>
        <v>559896.66999999993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3537872.932</v>
      </c>
    </row>
    <row r="21" spans="1:18" ht="30.75" customHeight="1">
      <c r="A21" s="16" t="s">
        <v>16</v>
      </c>
      <c r="B21" s="22">
        <v>2470000</v>
      </c>
      <c r="C21" s="22">
        <v>1150000</v>
      </c>
      <c r="D21" s="22">
        <f>+Table42323[[#This Row],[Columna1]]+Table42323[[#This Row],[Presupuesto Modificado]]</f>
        <v>3620000</v>
      </c>
      <c r="E21" s="22"/>
      <c r="F21" s="20">
        <v>190391.07</v>
      </c>
      <c r="G21" s="20">
        <v>67398.600000000006</v>
      </c>
      <c r="H21" s="20">
        <v>158498.14000000001</v>
      </c>
      <c r="I21" s="20">
        <v>191577.69</v>
      </c>
      <c r="J21" s="20">
        <v>166748.26999999999</v>
      </c>
      <c r="K21" s="20">
        <v>228863.93</v>
      </c>
      <c r="L21" s="20"/>
      <c r="M21" s="20"/>
      <c r="N21" s="20"/>
      <c r="O21" s="20"/>
      <c r="P21" s="20"/>
      <c r="Q21" s="20"/>
      <c r="R21" s="21">
        <f>SUM(Table42323[[#This Row],[Gasto devengado]:[Column11]])</f>
        <v>1003477.7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>
        <v>84.75</v>
      </c>
      <c r="J22" s="20"/>
      <c r="K22" s="20">
        <v>3398.31</v>
      </c>
      <c r="L22" s="20"/>
      <c r="M22" s="20"/>
      <c r="N22" s="20"/>
      <c r="O22" s="20"/>
      <c r="P22" s="20"/>
      <c r="Q22" s="20"/>
      <c r="R22" s="21">
        <f>SUM(Table42323[[#This Row],[Gasto devengado]:[Column11]])</f>
        <v>3483.06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>
        <v>204299.17</v>
      </c>
      <c r="I23" s="20">
        <v>999.99</v>
      </c>
      <c r="J23" s="20">
        <v>1385.55</v>
      </c>
      <c r="K23" s="20">
        <v>860.29</v>
      </c>
      <c r="L23" s="20"/>
      <c r="M23" s="20"/>
      <c r="N23" s="20"/>
      <c r="O23" s="20"/>
      <c r="P23" s="20"/>
      <c r="Q23" s="20"/>
      <c r="R23" s="21">
        <f>SUM(Table42323[[#This Row],[Gasto devengado]:[Column11]])</f>
        <v>250974.82200000001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>
        <v>2897.27</v>
      </c>
      <c r="I25" s="20">
        <v>1876.24</v>
      </c>
      <c r="J25" s="20">
        <v>125.85</v>
      </c>
      <c r="K25" s="20">
        <v>7485.75</v>
      </c>
      <c r="L25" s="20"/>
      <c r="M25" s="20"/>
      <c r="N25" s="20"/>
      <c r="O25" s="20"/>
      <c r="P25" s="20"/>
      <c r="Q25" s="20"/>
      <c r="R25" s="21">
        <f>SUM(Table42323[[#This Row],[Gasto devengado]:[Column11]])</f>
        <v>76093.760000000009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>
        <v>5062</v>
      </c>
      <c r="I26" s="20">
        <v>5284.74</v>
      </c>
      <c r="J26" s="20">
        <v>485</v>
      </c>
      <c r="K26" s="20">
        <v>5581.94</v>
      </c>
      <c r="L26" s="20"/>
      <c r="M26" s="20"/>
      <c r="N26" s="20"/>
      <c r="O26" s="20"/>
      <c r="P26" s="20"/>
      <c r="Q26" s="20"/>
      <c r="R26" s="21">
        <f>SUM(Table42323[[#This Row],[Gasto devengado]:[Column11]])</f>
        <v>31385.889999999996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>
        <v>122148.47</v>
      </c>
      <c r="I27" s="20">
        <v>53367.26</v>
      </c>
      <c r="J27" s="20">
        <v>548252.46</v>
      </c>
      <c r="K27" s="20">
        <v>296981</v>
      </c>
      <c r="L27" s="20"/>
      <c r="M27" s="20"/>
      <c r="N27" s="20"/>
      <c r="O27" s="20"/>
      <c r="P27" s="20"/>
      <c r="Q27" s="20"/>
      <c r="R27" s="21">
        <f>SUM(Table42323[[#This Row],[Gasto devengado]:[Column11]])</f>
        <v>1859650.33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>
        <v>247968.53</v>
      </c>
      <c r="H29" s="20">
        <v>8581.09</v>
      </c>
      <c r="I29" s="20">
        <v>18678.73</v>
      </c>
      <c r="J29" s="20">
        <v>12174.77</v>
      </c>
      <c r="K29" s="20">
        <v>16725.45</v>
      </c>
      <c r="L29" s="20"/>
      <c r="M29" s="20"/>
      <c r="N29" s="20"/>
      <c r="O29" s="20"/>
      <c r="P29" s="20"/>
      <c r="Q29" s="20"/>
      <c r="R29" s="21">
        <f>SUM(Table42323[[#This Row],[Gasto devengado]:[Column11]])</f>
        <v>311082.77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-2750000</v>
      </c>
      <c r="D45" s="21">
        <f t="shared" si="5"/>
        <v>5086000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>
        <v>-2750000</v>
      </c>
      <c r="D49" s="22">
        <f>+Table42323[[#This Row],[Columna1]]+Table42323[[#This Row],[Presupuesto Modificado]]</f>
        <v>1500000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8089874.1300000008</v>
      </c>
      <c r="I76" s="24">
        <f t="shared" si="19"/>
        <v>10689394.760000002</v>
      </c>
      <c r="J76" s="24">
        <f t="shared" si="19"/>
        <v>10719013.83</v>
      </c>
      <c r="K76" s="24">
        <f t="shared" si="19"/>
        <v>10860174.809999999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59294723.032000005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Ejecución Presupuestaria Compar</vt:lpstr>
      <vt:lpstr>Ejecución Presup 2025-2024</vt:lpstr>
      <vt:lpstr>Ejecución Presupuestaria 2025</vt:lpstr>
      <vt:lpstr>'Ejecución Presup 2025-2024'!Print_Titles</vt:lpstr>
      <vt:lpstr>'Ejecución Presupuestaria 2025'!Print_Titles</vt:lpstr>
      <vt:lpstr>'Ejecución Presupuestaria Compar'!Print_Titles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2025-07-11T13:58:25Z</cp:lastPrinted>
  <dcterms:created xsi:type="dcterms:W3CDTF">2018-04-17T18:57:16Z</dcterms:created>
  <dcterms:modified xsi:type="dcterms:W3CDTF">2025-07-11T13:59:50Z</dcterms:modified>
</cp:coreProperties>
</file>